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D:\AGOMEZ\Planeación\2021\Riesgos\"/>
    </mc:Choice>
  </mc:AlternateContent>
  <xr:revisionPtr revIDLastSave="0" documentId="13_ncr:1_{73F02B13-CEDC-490C-8827-7EB3A794CD98}" xr6:coauthVersionLast="46" xr6:coauthVersionMax="46" xr10:uidLastSave="{00000000-0000-0000-0000-000000000000}"/>
  <workbookProtection workbookAlgorithmName="SHA-512" workbookHashValue="6mPFbWhcvdUDwwAROa1kzS2gLJBCzQ6LPoSPQl4bd9sPXXvY0lFq7zJqUz08fAbxf/fOMgu6aiflWTMpPva++Q==" workbookSaltValue="9monehSs38/Vp9M3IIlxMg==" workbookSpinCount="100000" lockStructure="1"/>
  <bookViews>
    <workbookView xWindow="-110" yWindow="-110" windowWidth="19420" windowHeight="10420" xr2:uid="{6001B344-A4BF-4989-91DD-511A8643501C}"/>
  </bookViews>
  <sheets>
    <sheet name="Riesgos 2021" sheetId="1" r:id="rId1"/>
    <sheet name="Oportunidades 2021" sheetId="7" r:id="rId2"/>
    <sheet name="Riesgo Residual" sheetId="3" r:id="rId3"/>
    <sheet name="Listas" sheetId="2" state="hidden" r:id="rId4"/>
    <sheet name="Tipo de Riesgos" sheetId="4" r:id="rId5"/>
    <sheet name="Probabilidad" sheetId="5" r:id="rId6"/>
    <sheet name="Impacto" sheetId="6" r:id="rId7"/>
  </sheets>
  <definedNames>
    <definedName name="_xlnm.Print_Area" localSheetId="0">'Riesgos 2021'!$A$1:$AI$108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30" i="7" l="1"/>
  <c r="X30" i="7"/>
  <c r="V30" i="7"/>
  <c r="T30" i="7"/>
  <c r="R30" i="7"/>
  <c r="P30" i="7"/>
  <c r="AB29" i="7" l="1"/>
  <c r="Z29" i="7"/>
  <c r="X29" i="7"/>
  <c r="V29" i="7"/>
  <c r="T29" i="7"/>
  <c r="R29" i="7"/>
  <c r="P29" i="7"/>
  <c r="AC29" i="7" s="1"/>
  <c r="AD29" i="7" s="1"/>
  <c r="AF108" i="1"/>
  <c r="AB108" i="1"/>
  <c r="Z108" i="1"/>
  <c r="X108" i="1"/>
  <c r="V108" i="1"/>
  <c r="T108" i="1"/>
  <c r="R108" i="1"/>
  <c r="P108" i="1"/>
  <c r="AB28" i="7"/>
  <c r="Z28" i="7"/>
  <c r="X28" i="7"/>
  <c r="V28" i="7"/>
  <c r="T28" i="7"/>
  <c r="R28" i="7"/>
  <c r="P28" i="7"/>
  <c r="I107" i="1"/>
  <c r="AF107" i="1"/>
  <c r="AB107" i="1"/>
  <c r="Z107" i="1"/>
  <c r="X107" i="1"/>
  <c r="V107" i="1"/>
  <c r="T107" i="1"/>
  <c r="R107" i="1"/>
  <c r="P107" i="1"/>
  <c r="AF106" i="1"/>
  <c r="AB106" i="1"/>
  <c r="Z106" i="1"/>
  <c r="X106" i="1"/>
  <c r="V106" i="1"/>
  <c r="T106" i="1"/>
  <c r="R106" i="1"/>
  <c r="P106" i="1"/>
  <c r="AF105" i="1"/>
  <c r="AB105" i="1"/>
  <c r="Z105" i="1"/>
  <c r="X105" i="1"/>
  <c r="V105" i="1"/>
  <c r="T105" i="1"/>
  <c r="R105" i="1"/>
  <c r="P105" i="1"/>
  <c r="AF104" i="1"/>
  <c r="AB104" i="1"/>
  <c r="Z104" i="1"/>
  <c r="X104" i="1"/>
  <c r="V104" i="1"/>
  <c r="T104" i="1"/>
  <c r="R104" i="1"/>
  <c r="P104" i="1"/>
  <c r="I111" i="1"/>
  <c r="I110" i="1"/>
  <c r="I109" i="1"/>
  <c r="AG109" i="1" s="1"/>
  <c r="I108" i="1"/>
  <c r="I106" i="1"/>
  <c r="I105" i="1"/>
  <c r="AC28" i="7" l="1"/>
  <c r="AD28" i="7" s="1"/>
  <c r="AC108" i="1"/>
  <c r="AD108" i="1" s="1"/>
  <c r="AC107" i="1"/>
  <c r="AD107" i="1" s="1"/>
  <c r="AG107" i="1" s="1"/>
  <c r="AI107" i="1" s="1"/>
  <c r="AC104" i="1"/>
  <c r="AD104" i="1" s="1"/>
  <c r="AC105" i="1"/>
  <c r="AD105" i="1" s="1"/>
  <c r="AG105" i="1" s="1"/>
  <c r="AI105" i="1" s="1"/>
  <c r="AC106" i="1"/>
  <c r="AD106" i="1" s="1"/>
  <c r="AG106" i="1" s="1"/>
  <c r="AI106" i="1" s="1"/>
  <c r="AG108" i="1"/>
  <c r="AI108" i="1" s="1"/>
  <c r="AB23" i="7"/>
  <c r="Z23" i="7"/>
  <c r="X23" i="7"/>
  <c r="V23" i="7"/>
  <c r="T23" i="7"/>
  <c r="R23" i="7"/>
  <c r="P23" i="7"/>
  <c r="AB24" i="7"/>
  <c r="Z24" i="7"/>
  <c r="X24" i="7"/>
  <c r="V24" i="7"/>
  <c r="T24" i="7"/>
  <c r="R24" i="7"/>
  <c r="P24" i="7"/>
  <c r="AC24" i="7" s="1"/>
  <c r="AD24" i="7" s="1"/>
  <c r="AC23" i="7" l="1"/>
  <c r="AD23" i="7" s="1"/>
  <c r="AB27" i="7"/>
  <c r="Z27" i="7"/>
  <c r="X27" i="7"/>
  <c r="V27" i="7"/>
  <c r="T27" i="7"/>
  <c r="R27" i="7"/>
  <c r="P27" i="7"/>
  <c r="AB103" i="1"/>
  <c r="Z103" i="1"/>
  <c r="X103" i="1"/>
  <c r="V103" i="1"/>
  <c r="T103" i="1"/>
  <c r="R103" i="1"/>
  <c r="P103" i="1"/>
  <c r="AF101" i="1"/>
  <c r="AB101" i="1"/>
  <c r="Z101" i="1"/>
  <c r="X101" i="1"/>
  <c r="V101" i="1"/>
  <c r="T101" i="1"/>
  <c r="R101" i="1"/>
  <c r="P101" i="1"/>
  <c r="I101" i="1"/>
  <c r="AF100" i="1"/>
  <c r="AB100" i="1"/>
  <c r="Z100" i="1"/>
  <c r="X100" i="1"/>
  <c r="V100" i="1"/>
  <c r="T100" i="1"/>
  <c r="R100" i="1"/>
  <c r="P100" i="1"/>
  <c r="I100" i="1"/>
  <c r="AB26" i="7"/>
  <c r="Z26" i="7"/>
  <c r="X26" i="7"/>
  <c r="V26" i="7"/>
  <c r="T26" i="7"/>
  <c r="R26" i="7"/>
  <c r="P26" i="7"/>
  <c r="AF99" i="1"/>
  <c r="AB99" i="1"/>
  <c r="Z99" i="1"/>
  <c r="X99" i="1"/>
  <c r="V99" i="1"/>
  <c r="T99" i="1"/>
  <c r="R99" i="1"/>
  <c r="P99" i="1"/>
  <c r="AF98" i="1"/>
  <c r="AB98" i="1"/>
  <c r="Z98" i="1"/>
  <c r="X98" i="1"/>
  <c r="V98" i="1"/>
  <c r="T98" i="1"/>
  <c r="R98" i="1"/>
  <c r="P98" i="1"/>
  <c r="AB97" i="1"/>
  <c r="Z97" i="1"/>
  <c r="X97" i="1"/>
  <c r="V97" i="1"/>
  <c r="T97" i="1"/>
  <c r="R97" i="1"/>
  <c r="P97" i="1"/>
  <c r="AB96" i="1"/>
  <c r="Z96" i="1"/>
  <c r="X96" i="1"/>
  <c r="V96" i="1"/>
  <c r="T96" i="1"/>
  <c r="R96" i="1"/>
  <c r="P96" i="1"/>
  <c r="AB95" i="1"/>
  <c r="Z95" i="1"/>
  <c r="X95" i="1"/>
  <c r="V95" i="1"/>
  <c r="T95" i="1"/>
  <c r="R95" i="1"/>
  <c r="P95" i="1"/>
  <c r="AB94" i="1"/>
  <c r="Z94" i="1"/>
  <c r="X94" i="1"/>
  <c r="V94" i="1"/>
  <c r="T94" i="1"/>
  <c r="R94" i="1"/>
  <c r="P94" i="1"/>
  <c r="I97" i="1"/>
  <c r="I96" i="1"/>
  <c r="I95" i="1"/>
  <c r="AB93" i="1"/>
  <c r="Z93" i="1"/>
  <c r="X93" i="1"/>
  <c r="V93" i="1"/>
  <c r="T93" i="1"/>
  <c r="R93" i="1"/>
  <c r="P93" i="1"/>
  <c r="AB92" i="1"/>
  <c r="Z92" i="1"/>
  <c r="X92" i="1"/>
  <c r="V92" i="1"/>
  <c r="T92" i="1"/>
  <c r="R92" i="1"/>
  <c r="P92" i="1"/>
  <c r="AB91" i="1"/>
  <c r="Z91" i="1"/>
  <c r="X91" i="1"/>
  <c r="V91" i="1"/>
  <c r="T91" i="1"/>
  <c r="R91" i="1"/>
  <c r="P91" i="1"/>
  <c r="AB90" i="1"/>
  <c r="Z90" i="1"/>
  <c r="X90" i="1"/>
  <c r="V90" i="1"/>
  <c r="T90" i="1"/>
  <c r="R90" i="1"/>
  <c r="P90" i="1"/>
  <c r="AB89" i="1"/>
  <c r="Z89" i="1"/>
  <c r="X89" i="1"/>
  <c r="V89" i="1"/>
  <c r="T89" i="1"/>
  <c r="R89" i="1"/>
  <c r="P89" i="1"/>
  <c r="AF25" i="7"/>
  <c r="AB25" i="7"/>
  <c r="Z25" i="7"/>
  <c r="X25" i="7"/>
  <c r="V25" i="7"/>
  <c r="T25" i="7"/>
  <c r="R25" i="7"/>
  <c r="P25" i="7"/>
  <c r="I25" i="7"/>
  <c r="AB88" i="1"/>
  <c r="Z88" i="1"/>
  <c r="X88" i="1"/>
  <c r="V88" i="1"/>
  <c r="T88" i="1"/>
  <c r="R88" i="1"/>
  <c r="P88" i="1"/>
  <c r="AF87" i="1"/>
  <c r="AB87" i="1"/>
  <c r="Z87" i="1"/>
  <c r="X87" i="1"/>
  <c r="V87" i="1"/>
  <c r="T87" i="1"/>
  <c r="R87" i="1"/>
  <c r="P87" i="1"/>
  <c r="I87" i="1"/>
  <c r="AF89" i="1"/>
  <c r="I89" i="1"/>
  <c r="AF88" i="1"/>
  <c r="I88" i="1"/>
  <c r="AF86" i="1"/>
  <c r="AB86" i="1"/>
  <c r="Z86" i="1"/>
  <c r="X86" i="1"/>
  <c r="V86" i="1"/>
  <c r="T86" i="1"/>
  <c r="R86" i="1"/>
  <c r="P86" i="1"/>
  <c r="I86" i="1"/>
  <c r="AB74" i="1"/>
  <c r="Z74" i="1"/>
  <c r="X74" i="1"/>
  <c r="V74" i="1"/>
  <c r="T74" i="1"/>
  <c r="R74" i="1"/>
  <c r="P74" i="1"/>
  <c r="AF73" i="1"/>
  <c r="AB73" i="1"/>
  <c r="Z73" i="1"/>
  <c r="X73" i="1"/>
  <c r="V73" i="1"/>
  <c r="T73" i="1"/>
  <c r="R73" i="1"/>
  <c r="P73" i="1"/>
  <c r="AB72" i="1"/>
  <c r="Z72" i="1"/>
  <c r="X72" i="1"/>
  <c r="V72" i="1"/>
  <c r="T72" i="1"/>
  <c r="R72" i="1"/>
  <c r="P72" i="1"/>
  <c r="AF71" i="1"/>
  <c r="AB71" i="1"/>
  <c r="Z71" i="1"/>
  <c r="X71" i="1"/>
  <c r="V71" i="1"/>
  <c r="T71" i="1"/>
  <c r="R71" i="1"/>
  <c r="P71" i="1"/>
  <c r="I71" i="1"/>
  <c r="AC27" i="7" l="1"/>
  <c r="AD27" i="7" s="1"/>
  <c r="AC92" i="1"/>
  <c r="AD92" i="1" s="1"/>
  <c r="AC93" i="1"/>
  <c r="AD93" i="1" s="1"/>
  <c r="AC94" i="1"/>
  <c r="AD94" i="1" s="1"/>
  <c r="AC96" i="1"/>
  <c r="AD96" i="1" s="1"/>
  <c r="AC98" i="1"/>
  <c r="AD98" i="1" s="1"/>
  <c r="AC99" i="1"/>
  <c r="AD99" i="1" s="1"/>
  <c r="AC97" i="1"/>
  <c r="AD97" i="1" s="1"/>
  <c r="AC101" i="1"/>
  <c r="AD101" i="1" s="1"/>
  <c r="AG101" i="1" s="1"/>
  <c r="AI101" i="1" s="1"/>
  <c r="AC95" i="1"/>
  <c r="AD95" i="1" s="1"/>
  <c r="AC103" i="1"/>
  <c r="AD103" i="1" s="1"/>
  <c r="AC100" i="1"/>
  <c r="AD100" i="1" s="1"/>
  <c r="AG100" i="1" s="1"/>
  <c r="AI100" i="1" s="1"/>
  <c r="AC25" i="7"/>
  <c r="AD25" i="7" s="1"/>
  <c r="AC26" i="7"/>
  <c r="AD26" i="7" s="1"/>
  <c r="AC91" i="1"/>
  <c r="AD91" i="1" s="1"/>
  <c r="AC90" i="1"/>
  <c r="AD90" i="1" s="1"/>
  <c r="AC89" i="1"/>
  <c r="AD89" i="1" s="1"/>
  <c r="AG89" i="1" s="1"/>
  <c r="AI89" i="1" s="1"/>
  <c r="AC88" i="1"/>
  <c r="AD88" i="1" s="1"/>
  <c r="AG88" i="1" s="1"/>
  <c r="AI88" i="1" s="1"/>
  <c r="AC73" i="1"/>
  <c r="AD73" i="1" s="1"/>
  <c r="AC74" i="1"/>
  <c r="AD74" i="1" s="1"/>
  <c r="AC87" i="1"/>
  <c r="AD87" i="1" s="1"/>
  <c r="AG87" i="1" s="1"/>
  <c r="AI87" i="1" s="1"/>
  <c r="AG25" i="7"/>
  <c r="AI25" i="7" s="1"/>
  <c r="AC86" i="1"/>
  <c r="AD86" i="1" s="1"/>
  <c r="AG86" i="1" s="1"/>
  <c r="AI86" i="1" s="1"/>
  <c r="AC72" i="1"/>
  <c r="AD72" i="1" s="1"/>
  <c r="AC71" i="1"/>
  <c r="AD71" i="1" s="1"/>
  <c r="AG71" i="1" s="1"/>
  <c r="AI71" i="1" s="1"/>
  <c r="AB85" i="1"/>
  <c r="Z85" i="1"/>
  <c r="X85" i="1"/>
  <c r="V85" i="1"/>
  <c r="T85" i="1"/>
  <c r="R85" i="1"/>
  <c r="P85" i="1"/>
  <c r="AF83" i="1"/>
  <c r="AB83" i="1"/>
  <c r="Z83" i="1"/>
  <c r="X83" i="1"/>
  <c r="V83" i="1"/>
  <c r="T83" i="1"/>
  <c r="R83" i="1"/>
  <c r="P83" i="1"/>
  <c r="AF82" i="1"/>
  <c r="AB82" i="1"/>
  <c r="Z82" i="1"/>
  <c r="X82" i="1"/>
  <c r="V82" i="1"/>
  <c r="T82" i="1"/>
  <c r="R82" i="1"/>
  <c r="P82" i="1"/>
  <c r="I81" i="1"/>
  <c r="I80" i="1"/>
  <c r="I79" i="1"/>
  <c r="I78" i="1"/>
  <c r="I77" i="1"/>
  <c r="I76" i="1"/>
  <c r="I75" i="1"/>
  <c r="I74" i="1"/>
  <c r="I73" i="1"/>
  <c r="I72" i="1"/>
  <c r="I70" i="1"/>
  <c r="I69" i="1"/>
  <c r="I68" i="1"/>
  <c r="I67" i="1"/>
  <c r="AF80" i="1"/>
  <c r="AB80" i="1"/>
  <c r="Z80" i="1"/>
  <c r="X80" i="1"/>
  <c r="V80" i="1"/>
  <c r="T80" i="1"/>
  <c r="R80" i="1"/>
  <c r="AF79" i="1"/>
  <c r="AB79" i="1"/>
  <c r="Z79" i="1"/>
  <c r="X79" i="1"/>
  <c r="V79" i="1"/>
  <c r="T79" i="1"/>
  <c r="R79" i="1"/>
  <c r="AF78" i="1"/>
  <c r="AB78" i="1"/>
  <c r="Z78" i="1"/>
  <c r="X78" i="1"/>
  <c r="V78" i="1"/>
  <c r="T78" i="1"/>
  <c r="R78" i="1"/>
  <c r="AF77" i="1"/>
  <c r="AB77" i="1"/>
  <c r="Z77" i="1"/>
  <c r="X77" i="1"/>
  <c r="V77" i="1"/>
  <c r="T77" i="1"/>
  <c r="R77" i="1"/>
  <c r="AF76" i="1"/>
  <c r="AB76" i="1"/>
  <c r="Z76" i="1"/>
  <c r="X76" i="1"/>
  <c r="V76" i="1"/>
  <c r="T76" i="1"/>
  <c r="R76" i="1"/>
  <c r="AF75" i="1"/>
  <c r="AB75" i="1"/>
  <c r="Z75" i="1"/>
  <c r="X75" i="1"/>
  <c r="V75" i="1"/>
  <c r="T75" i="1"/>
  <c r="R75" i="1"/>
  <c r="P81" i="1"/>
  <c r="P80" i="1"/>
  <c r="P79" i="1"/>
  <c r="P78" i="1"/>
  <c r="P77" i="1"/>
  <c r="P76" i="1"/>
  <c r="P75" i="1"/>
  <c r="AC83" i="1" l="1"/>
  <c r="AD83" i="1" s="1"/>
  <c r="AC82" i="1"/>
  <c r="AD82" i="1" s="1"/>
  <c r="AC80" i="1"/>
  <c r="AD80" i="1" s="1"/>
  <c r="AG80" i="1" s="1"/>
  <c r="AI80" i="1" s="1"/>
  <c r="AC79" i="1"/>
  <c r="AD79" i="1" s="1"/>
  <c r="AG79" i="1" s="1"/>
  <c r="AI79" i="1" s="1"/>
  <c r="AC78" i="1"/>
  <c r="AD78" i="1" s="1"/>
  <c r="AG78" i="1" s="1"/>
  <c r="AI78" i="1" s="1"/>
  <c r="AC77" i="1"/>
  <c r="AD77" i="1" s="1"/>
  <c r="AG77" i="1" s="1"/>
  <c r="AI77" i="1" s="1"/>
  <c r="AC76" i="1"/>
  <c r="AD76" i="1" s="1"/>
  <c r="AG76" i="1" s="1"/>
  <c r="AI76" i="1" s="1"/>
  <c r="AC75" i="1"/>
  <c r="AD75" i="1" s="1"/>
  <c r="AG75" i="1" s="1"/>
  <c r="AI75" i="1" s="1"/>
  <c r="AF81" i="1"/>
  <c r="AB81" i="1"/>
  <c r="Z81" i="1"/>
  <c r="X81" i="1"/>
  <c r="V81" i="1"/>
  <c r="T81" i="1"/>
  <c r="R81" i="1"/>
  <c r="AC81" i="1" l="1"/>
  <c r="AD81" i="1" s="1"/>
  <c r="AG81" i="1" s="1"/>
  <c r="AI81" i="1" s="1"/>
  <c r="I64" i="1"/>
  <c r="Z22" i="7" l="1"/>
  <c r="X22" i="7"/>
  <c r="V22" i="7"/>
  <c r="T22" i="7"/>
  <c r="R22" i="7"/>
  <c r="P22" i="7"/>
  <c r="AB62" i="1"/>
  <c r="Z62" i="1"/>
  <c r="X62" i="1"/>
  <c r="V62" i="1"/>
  <c r="T62" i="1"/>
  <c r="R62" i="1"/>
  <c r="P62" i="1"/>
  <c r="AB61" i="1"/>
  <c r="Z61" i="1"/>
  <c r="X61" i="1"/>
  <c r="V61" i="1"/>
  <c r="T61" i="1"/>
  <c r="R61" i="1"/>
  <c r="P61" i="1"/>
  <c r="AF60" i="1"/>
  <c r="AF59" i="1"/>
  <c r="AB60" i="1"/>
  <c r="AB59" i="1"/>
  <c r="Z60" i="1"/>
  <c r="Z59" i="1"/>
  <c r="X60" i="1"/>
  <c r="X59" i="1"/>
  <c r="V60" i="1"/>
  <c r="V59" i="1"/>
  <c r="T60" i="1"/>
  <c r="T59" i="1"/>
  <c r="R60" i="1"/>
  <c r="R59" i="1"/>
  <c r="P60" i="1"/>
  <c r="P59" i="1"/>
  <c r="AB35" i="1"/>
  <c r="Z35" i="1"/>
  <c r="X35" i="1"/>
  <c r="V35" i="1"/>
  <c r="T35" i="1"/>
  <c r="R35" i="1"/>
  <c r="P35" i="1"/>
  <c r="AF33" i="1"/>
  <c r="AB33" i="1"/>
  <c r="Z33" i="1"/>
  <c r="X33" i="1"/>
  <c r="V33" i="1"/>
  <c r="T33" i="1"/>
  <c r="R33" i="1"/>
  <c r="P33" i="1"/>
  <c r="AF29" i="1"/>
  <c r="AF28" i="1"/>
  <c r="AF27" i="1"/>
  <c r="AF26" i="1"/>
  <c r="AF25" i="1"/>
  <c r="AF24" i="1"/>
  <c r="AB29" i="1"/>
  <c r="Z29" i="1"/>
  <c r="X29" i="1"/>
  <c r="V29" i="1"/>
  <c r="T29" i="1"/>
  <c r="R29" i="1"/>
  <c r="P29" i="1"/>
  <c r="AB28" i="1"/>
  <c r="Z28" i="1"/>
  <c r="X28" i="1"/>
  <c r="V28" i="1"/>
  <c r="T28" i="1"/>
  <c r="R28" i="1"/>
  <c r="P28" i="1"/>
  <c r="AB27" i="1"/>
  <c r="Z27" i="1"/>
  <c r="X27" i="1"/>
  <c r="V27" i="1"/>
  <c r="T27" i="1"/>
  <c r="R27" i="1"/>
  <c r="P27" i="1"/>
  <c r="Z21" i="7"/>
  <c r="X21" i="7"/>
  <c r="V21" i="7"/>
  <c r="T21" i="7"/>
  <c r="R21" i="7"/>
  <c r="P21" i="7"/>
  <c r="AB58" i="1"/>
  <c r="Z58" i="1"/>
  <c r="X58" i="1"/>
  <c r="V58" i="1"/>
  <c r="T58" i="1"/>
  <c r="R58" i="1"/>
  <c r="P58" i="1"/>
  <c r="AB57" i="1"/>
  <c r="Z57" i="1"/>
  <c r="X57" i="1"/>
  <c r="V57" i="1"/>
  <c r="T57" i="1"/>
  <c r="R57" i="1"/>
  <c r="P57" i="1"/>
  <c r="AB56" i="1"/>
  <c r="Z56" i="1"/>
  <c r="X56" i="1"/>
  <c r="V56" i="1"/>
  <c r="T56" i="1"/>
  <c r="R56" i="1"/>
  <c r="P56" i="1"/>
  <c r="AB55" i="1"/>
  <c r="Z55" i="1"/>
  <c r="X55" i="1"/>
  <c r="V55" i="1"/>
  <c r="T55" i="1"/>
  <c r="R55" i="1"/>
  <c r="P55" i="1"/>
  <c r="AB54" i="1"/>
  <c r="Z54" i="1"/>
  <c r="X54" i="1"/>
  <c r="V54" i="1"/>
  <c r="T54" i="1"/>
  <c r="R54" i="1"/>
  <c r="P54" i="1"/>
  <c r="AB53" i="1"/>
  <c r="Z53" i="1"/>
  <c r="X53" i="1"/>
  <c r="V53" i="1"/>
  <c r="T53" i="1"/>
  <c r="R53" i="1"/>
  <c r="P53" i="1"/>
  <c r="AB52" i="1"/>
  <c r="Z52" i="1"/>
  <c r="X52" i="1"/>
  <c r="V52" i="1"/>
  <c r="T52" i="1"/>
  <c r="R52" i="1"/>
  <c r="P52" i="1"/>
  <c r="AB51" i="1"/>
  <c r="Z51" i="1"/>
  <c r="X51" i="1"/>
  <c r="V51" i="1"/>
  <c r="T51" i="1"/>
  <c r="R51" i="1"/>
  <c r="P51" i="1"/>
  <c r="AB50" i="1"/>
  <c r="Z50" i="1"/>
  <c r="X50" i="1"/>
  <c r="V50" i="1"/>
  <c r="T50" i="1"/>
  <c r="R50" i="1"/>
  <c r="P50" i="1"/>
  <c r="AC59" i="1" l="1"/>
  <c r="AD59" i="1" s="1"/>
  <c r="AC28" i="1"/>
  <c r="AD28" i="1" s="1"/>
  <c r="AC27" i="1"/>
  <c r="AD27" i="1" s="1"/>
  <c r="AC29" i="1"/>
  <c r="AD29" i="1" s="1"/>
  <c r="AC60" i="1"/>
  <c r="AD60" i="1" s="1"/>
  <c r="AC52" i="1"/>
  <c r="AD52" i="1" s="1"/>
  <c r="AC33" i="1"/>
  <c r="AD33" i="1" s="1"/>
  <c r="AB20" i="7"/>
  <c r="Z20" i="7"/>
  <c r="X20" i="7"/>
  <c r="V20" i="7"/>
  <c r="T20" i="7"/>
  <c r="R20" i="7"/>
  <c r="P20" i="7"/>
  <c r="AB49" i="1"/>
  <c r="Z49" i="1"/>
  <c r="X49" i="1"/>
  <c r="V49" i="1"/>
  <c r="T49" i="1"/>
  <c r="R49" i="1"/>
  <c r="P49" i="1"/>
  <c r="AB48" i="1"/>
  <c r="Z48" i="1"/>
  <c r="X48" i="1"/>
  <c r="V48" i="1"/>
  <c r="T48" i="1"/>
  <c r="R48" i="1"/>
  <c r="P48" i="1"/>
  <c r="AF46" i="1"/>
  <c r="AB46" i="1"/>
  <c r="Z46" i="1"/>
  <c r="X46" i="1"/>
  <c r="V46" i="1"/>
  <c r="T46" i="1"/>
  <c r="R46" i="1"/>
  <c r="P46" i="1"/>
  <c r="I46" i="1"/>
  <c r="AB47" i="1"/>
  <c r="Z47" i="1"/>
  <c r="X47" i="1"/>
  <c r="V47" i="1"/>
  <c r="T47" i="1"/>
  <c r="R47" i="1"/>
  <c r="P47" i="1"/>
  <c r="Z45" i="1"/>
  <c r="X45" i="1"/>
  <c r="V45" i="1"/>
  <c r="T45" i="1"/>
  <c r="R45" i="1"/>
  <c r="P45" i="1"/>
  <c r="Z19" i="7"/>
  <c r="X19" i="7"/>
  <c r="V19" i="7"/>
  <c r="T19" i="7"/>
  <c r="R19" i="7"/>
  <c r="P19" i="7"/>
  <c r="AB44" i="1"/>
  <c r="Z44" i="1"/>
  <c r="X44" i="1"/>
  <c r="V44" i="1"/>
  <c r="T44" i="1"/>
  <c r="R44" i="1"/>
  <c r="P44" i="1"/>
  <c r="I44" i="1"/>
  <c r="AB43" i="1"/>
  <c r="Z43" i="1"/>
  <c r="X43" i="1"/>
  <c r="V43" i="1"/>
  <c r="T43" i="1"/>
  <c r="R43" i="1"/>
  <c r="P43" i="1"/>
  <c r="AB42" i="1"/>
  <c r="Z42" i="1"/>
  <c r="X42" i="1"/>
  <c r="V42" i="1"/>
  <c r="T42" i="1"/>
  <c r="R42" i="1"/>
  <c r="P42" i="1"/>
  <c r="AB41" i="1"/>
  <c r="Z41" i="1"/>
  <c r="X41" i="1"/>
  <c r="V41" i="1"/>
  <c r="T41" i="1"/>
  <c r="R41" i="1"/>
  <c r="P41" i="1"/>
  <c r="AB40" i="1"/>
  <c r="Z40" i="1"/>
  <c r="X40" i="1"/>
  <c r="V40" i="1"/>
  <c r="T40" i="1"/>
  <c r="R40" i="1"/>
  <c r="P40" i="1"/>
  <c r="I45" i="1"/>
  <c r="I43" i="1"/>
  <c r="I42" i="1"/>
  <c r="I41" i="1"/>
  <c r="I40" i="1"/>
  <c r="AF43" i="1"/>
  <c r="AF42" i="1"/>
  <c r="AF41" i="1"/>
  <c r="AF40" i="1"/>
  <c r="AF39" i="1"/>
  <c r="AB39" i="1"/>
  <c r="Z39" i="1"/>
  <c r="X39" i="1"/>
  <c r="V39" i="1"/>
  <c r="T39" i="1"/>
  <c r="R39" i="1"/>
  <c r="P39" i="1"/>
  <c r="I39" i="1"/>
  <c r="AB38" i="1"/>
  <c r="Z38" i="1"/>
  <c r="X38" i="1"/>
  <c r="V38" i="1"/>
  <c r="T38" i="1"/>
  <c r="R38" i="1"/>
  <c r="P38" i="1"/>
  <c r="Z18" i="7"/>
  <c r="X18" i="7"/>
  <c r="V18" i="7"/>
  <c r="T18" i="7"/>
  <c r="R18" i="7"/>
  <c r="P18" i="7"/>
  <c r="AC20" i="7" l="1"/>
  <c r="AD20" i="7" s="1"/>
  <c r="AC43" i="1"/>
  <c r="AD43" i="1" s="1"/>
  <c r="AC49" i="1"/>
  <c r="AC46" i="1"/>
  <c r="AD46" i="1" s="1"/>
  <c r="AG46" i="1" s="1"/>
  <c r="AI46" i="1" s="1"/>
  <c r="AC48" i="1"/>
  <c r="AC40" i="1"/>
  <c r="AD40" i="1" s="1"/>
  <c r="AG40" i="1" s="1"/>
  <c r="AI40" i="1" s="1"/>
  <c r="AC39" i="1"/>
  <c r="AD39" i="1" s="1"/>
  <c r="AG39" i="1" s="1"/>
  <c r="AI39" i="1" s="1"/>
  <c r="AC42" i="1"/>
  <c r="AD42" i="1" s="1"/>
  <c r="AG42" i="1" s="1"/>
  <c r="AI42" i="1" s="1"/>
  <c r="AC41" i="1"/>
  <c r="AD41" i="1" s="1"/>
  <c r="AG41" i="1" s="1"/>
  <c r="AI41" i="1" s="1"/>
  <c r="AG43" i="1"/>
  <c r="AI43" i="1" s="1"/>
  <c r="Z17" i="7" l="1"/>
  <c r="X17" i="7"/>
  <c r="V17" i="7"/>
  <c r="T17" i="7"/>
  <c r="R17" i="7"/>
  <c r="P17" i="7"/>
  <c r="AB37" i="1"/>
  <c r="Z37" i="1"/>
  <c r="X37" i="1"/>
  <c r="V37" i="1"/>
  <c r="T37" i="1"/>
  <c r="R37" i="1"/>
  <c r="P37" i="1"/>
  <c r="AB36" i="1"/>
  <c r="Z36" i="1"/>
  <c r="X36" i="1"/>
  <c r="V36" i="1"/>
  <c r="T36" i="1"/>
  <c r="R36" i="1"/>
  <c r="P36" i="1"/>
  <c r="AF30" i="1" l="1"/>
  <c r="AB30" i="1"/>
  <c r="AB26" i="1"/>
  <c r="Z30" i="1"/>
  <c r="Z26" i="1"/>
  <c r="X30" i="1"/>
  <c r="X26" i="1"/>
  <c r="V30" i="1"/>
  <c r="T30" i="1"/>
  <c r="R30" i="1"/>
  <c r="AF31" i="7" l="1"/>
  <c r="AB31" i="7"/>
  <c r="Z31" i="7"/>
  <c r="X31" i="7"/>
  <c r="V31" i="7"/>
  <c r="T31" i="7"/>
  <c r="R31" i="7"/>
  <c r="P31" i="7"/>
  <c r="I31" i="7"/>
  <c r="AF30" i="7"/>
  <c r="AB30" i="7"/>
  <c r="AC30" i="7" s="1"/>
  <c r="AD30" i="7" s="1"/>
  <c r="I30" i="7"/>
  <c r="AF29" i="7"/>
  <c r="I29" i="7"/>
  <c r="AF28" i="7"/>
  <c r="I28" i="7"/>
  <c r="AF27" i="7"/>
  <c r="I27" i="7"/>
  <c r="AF26" i="7"/>
  <c r="I26" i="7"/>
  <c r="AF24" i="7"/>
  <c r="I24" i="7"/>
  <c r="AF23" i="7"/>
  <c r="I23" i="7"/>
  <c r="AF22" i="7"/>
  <c r="AB22" i="7"/>
  <c r="I22" i="7"/>
  <c r="AF21" i="7"/>
  <c r="AB21" i="7"/>
  <c r="AC21" i="7" s="1"/>
  <c r="AD21" i="7" s="1"/>
  <c r="I21" i="7"/>
  <c r="AF20" i="7"/>
  <c r="I20" i="7"/>
  <c r="AF19" i="7"/>
  <c r="AB19" i="7"/>
  <c r="AC19" i="7" s="1"/>
  <c r="AD19" i="7" s="1"/>
  <c r="I19" i="7"/>
  <c r="AF18" i="7"/>
  <c r="AB18" i="7"/>
  <c r="I18" i="7"/>
  <c r="AF17" i="7"/>
  <c r="AB17" i="7"/>
  <c r="AC17" i="7" s="1"/>
  <c r="AD17" i="7" s="1"/>
  <c r="I17" i="7"/>
  <c r="AF16" i="7"/>
  <c r="AB16" i="7"/>
  <c r="Z16" i="7"/>
  <c r="X16" i="7"/>
  <c r="V16" i="7"/>
  <c r="T16" i="7"/>
  <c r="R16" i="7"/>
  <c r="P16" i="7"/>
  <c r="I16" i="7"/>
  <c r="AC31" i="7" l="1"/>
  <c r="AD31" i="7" s="1"/>
  <c r="AG31" i="7" s="1"/>
  <c r="AI31" i="7" s="1"/>
  <c r="AG27" i="7"/>
  <c r="AI27" i="7" s="1"/>
  <c r="AG24" i="7"/>
  <c r="AI24" i="7" s="1"/>
  <c r="AG20" i="7"/>
  <c r="AI20" i="7" s="1"/>
  <c r="AC16" i="7"/>
  <c r="AD16" i="7" s="1"/>
  <c r="AG16" i="7" s="1"/>
  <c r="AI16" i="7" s="1"/>
  <c r="AC18" i="7"/>
  <c r="AD18" i="7" s="1"/>
  <c r="AG18" i="7" s="1"/>
  <c r="AI18" i="7" s="1"/>
  <c r="AC22" i="7"/>
  <c r="AD22" i="7" s="1"/>
  <c r="AG22" i="7" s="1"/>
  <c r="AI22" i="7" s="1"/>
  <c r="AG26" i="7"/>
  <c r="AI26" i="7" s="1"/>
  <c r="AG29" i="7"/>
  <c r="AI29" i="7" s="1"/>
  <c r="AG17" i="7"/>
  <c r="AI17" i="7" s="1"/>
  <c r="AG21" i="7"/>
  <c r="AI21" i="7" s="1"/>
  <c r="AG28" i="7"/>
  <c r="AI28" i="7" s="1"/>
  <c r="AG19" i="7"/>
  <c r="AI19" i="7" s="1"/>
  <c r="AG23" i="7"/>
  <c r="AI23" i="7" s="1"/>
  <c r="AG30" i="7"/>
  <c r="AI30" i="7" s="1"/>
  <c r="AF44" i="1" l="1"/>
  <c r="AF111" i="1" l="1"/>
  <c r="AB111" i="1"/>
  <c r="Z111" i="1"/>
  <c r="X111" i="1"/>
  <c r="V111" i="1"/>
  <c r="T111" i="1"/>
  <c r="R111" i="1"/>
  <c r="P111" i="1"/>
  <c r="AF110" i="1"/>
  <c r="AB110" i="1"/>
  <c r="Z110" i="1"/>
  <c r="X110" i="1"/>
  <c r="V110" i="1"/>
  <c r="T110" i="1"/>
  <c r="R110" i="1"/>
  <c r="P110" i="1"/>
  <c r="AF103" i="1"/>
  <c r="AF102" i="1"/>
  <c r="AB102" i="1"/>
  <c r="Z102" i="1"/>
  <c r="X102" i="1"/>
  <c r="V102" i="1"/>
  <c r="T102" i="1"/>
  <c r="R102" i="1"/>
  <c r="P102" i="1"/>
  <c r="AF97" i="1"/>
  <c r="AF96" i="1"/>
  <c r="AF95" i="1"/>
  <c r="AF94" i="1"/>
  <c r="AF93" i="1"/>
  <c r="AF92" i="1"/>
  <c r="AF91" i="1"/>
  <c r="AF90" i="1"/>
  <c r="AF85" i="1"/>
  <c r="AF84" i="1"/>
  <c r="AB84" i="1"/>
  <c r="Z84" i="1"/>
  <c r="X84" i="1"/>
  <c r="V84" i="1"/>
  <c r="T84" i="1"/>
  <c r="R84" i="1"/>
  <c r="P84" i="1"/>
  <c r="AF74" i="1"/>
  <c r="AF72" i="1"/>
  <c r="AF70" i="1"/>
  <c r="AB70" i="1"/>
  <c r="Z70" i="1"/>
  <c r="X70" i="1"/>
  <c r="V70" i="1"/>
  <c r="T70" i="1"/>
  <c r="R70" i="1"/>
  <c r="P70" i="1"/>
  <c r="AF69" i="1"/>
  <c r="AB69" i="1"/>
  <c r="Z69" i="1"/>
  <c r="X69" i="1"/>
  <c r="V69" i="1"/>
  <c r="T69" i="1"/>
  <c r="R69" i="1"/>
  <c r="P69" i="1"/>
  <c r="AF68" i="1"/>
  <c r="AB68" i="1"/>
  <c r="Z68" i="1"/>
  <c r="X68" i="1"/>
  <c r="V68" i="1"/>
  <c r="T68" i="1"/>
  <c r="R68" i="1"/>
  <c r="P68" i="1"/>
  <c r="AF67" i="1"/>
  <c r="AB67" i="1"/>
  <c r="Z67" i="1"/>
  <c r="X67" i="1"/>
  <c r="V67" i="1"/>
  <c r="T67" i="1"/>
  <c r="R67" i="1"/>
  <c r="P67" i="1"/>
  <c r="I104" i="1"/>
  <c r="I103" i="1"/>
  <c r="I102" i="1"/>
  <c r="I99" i="1"/>
  <c r="I98" i="1"/>
  <c r="I94" i="1"/>
  <c r="I93" i="1"/>
  <c r="I92" i="1"/>
  <c r="I91" i="1"/>
  <c r="I90" i="1"/>
  <c r="I85" i="1"/>
  <c r="I84" i="1"/>
  <c r="I83" i="1"/>
  <c r="I82" i="1"/>
  <c r="AC70" i="1" l="1"/>
  <c r="AD70" i="1" s="1"/>
  <c r="AG70" i="1" s="1"/>
  <c r="AI70" i="1" s="1"/>
  <c r="AG82" i="1"/>
  <c r="AI82" i="1" s="1"/>
  <c r="AG90" i="1"/>
  <c r="AI90" i="1" s="1"/>
  <c r="AG95" i="1"/>
  <c r="AI95" i="1" s="1"/>
  <c r="AC111" i="1"/>
  <c r="AD111" i="1" s="1"/>
  <c r="AG111" i="1" s="1"/>
  <c r="AI111" i="1" s="1"/>
  <c r="AG74" i="1"/>
  <c r="AI74" i="1" s="1"/>
  <c r="AG104" i="1"/>
  <c r="AI104" i="1" s="1"/>
  <c r="AC67" i="1"/>
  <c r="AD67" i="1" s="1"/>
  <c r="AG67" i="1" s="1"/>
  <c r="AI67" i="1" s="1"/>
  <c r="AC85" i="1"/>
  <c r="AD85" i="1" s="1"/>
  <c r="AG85" i="1" s="1"/>
  <c r="AI85" i="1" s="1"/>
  <c r="AG92" i="1"/>
  <c r="AI92" i="1" s="1"/>
  <c r="AG96" i="1"/>
  <c r="AI96" i="1" s="1"/>
  <c r="AC110" i="1"/>
  <c r="AD110" i="1" s="1"/>
  <c r="AG110" i="1" s="1"/>
  <c r="AI110" i="1" s="1"/>
  <c r="AC69" i="1"/>
  <c r="AD69" i="1" s="1"/>
  <c r="AG69" i="1" s="1"/>
  <c r="AI69" i="1" s="1"/>
  <c r="AG83" i="1"/>
  <c r="AI83" i="1" s="1"/>
  <c r="AG99" i="1"/>
  <c r="AI99" i="1" s="1"/>
  <c r="AG103" i="1"/>
  <c r="AI103" i="1" s="1"/>
  <c r="AG93" i="1"/>
  <c r="AI93" i="1" s="1"/>
  <c r="AG97" i="1"/>
  <c r="AI97" i="1" s="1"/>
  <c r="AC102" i="1"/>
  <c r="AD102" i="1" s="1"/>
  <c r="AG102" i="1" s="1"/>
  <c r="AI102" i="1" s="1"/>
  <c r="AC68" i="1"/>
  <c r="AD68" i="1" s="1"/>
  <c r="AG68" i="1" s="1"/>
  <c r="AI68" i="1" s="1"/>
  <c r="AG73" i="1"/>
  <c r="AI73" i="1" s="1"/>
  <c r="AC84" i="1"/>
  <c r="AD84" i="1" s="1"/>
  <c r="AG84" i="1" s="1"/>
  <c r="AI84" i="1" s="1"/>
  <c r="AG91" i="1"/>
  <c r="AI91" i="1" s="1"/>
  <c r="AG94" i="1"/>
  <c r="AI94" i="1" s="1"/>
  <c r="AG98" i="1"/>
  <c r="AI98" i="1" s="1"/>
  <c r="AG72" i="1"/>
  <c r="AI72" i="1" s="1"/>
  <c r="AF23" i="1"/>
  <c r="AB23" i="1"/>
  <c r="Z23" i="1"/>
  <c r="X23" i="1"/>
  <c r="V23" i="1"/>
  <c r="T23" i="1"/>
  <c r="R23" i="1"/>
  <c r="P23" i="1"/>
  <c r="I23" i="1"/>
  <c r="AC23" i="1" l="1"/>
  <c r="AD23" i="1" s="1"/>
  <c r="AG23" i="1" s="1"/>
  <c r="AI23" i="1" s="1"/>
  <c r="I66" i="1" l="1"/>
  <c r="I65" i="1"/>
  <c r="I63" i="1"/>
  <c r="I62" i="1"/>
  <c r="I61" i="1"/>
  <c r="I58" i="1"/>
  <c r="I57" i="1"/>
  <c r="I56" i="1"/>
  <c r="I55" i="1"/>
  <c r="I54" i="1"/>
  <c r="I53" i="1"/>
  <c r="I52" i="1"/>
  <c r="I51" i="1"/>
  <c r="I50" i="1"/>
  <c r="I49" i="1"/>
  <c r="I48" i="1"/>
  <c r="I47" i="1"/>
  <c r="I38" i="1"/>
  <c r="I37" i="1"/>
  <c r="I36" i="1"/>
  <c r="I34" i="1"/>
  <c r="I32" i="1"/>
  <c r="I31" i="1"/>
  <c r="I30" i="1"/>
  <c r="Z18" i="1" l="1"/>
  <c r="X18" i="1"/>
  <c r="V18" i="1"/>
  <c r="T18" i="1"/>
  <c r="R18" i="1"/>
  <c r="P18" i="1"/>
  <c r="Z17" i="1"/>
  <c r="Z19" i="1"/>
  <c r="Z20" i="1"/>
  <c r="Z21" i="1"/>
  <c r="Z22" i="1"/>
  <c r="Z24" i="1"/>
  <c r="Z25" i="1"/>
  <c r="Z31" i="1"/>
  <c r="Z32" i="1"/>
  <c r="Z34" i="1"/>
  <c r="Z63" i="1"/>
  <c r="Z64" i="1"/>
  <c r="Z65" i="1"/>
  <c r="Z66" i="1"/>
  <c r="AB17" i="1"/>
  <c r="AB18" i="1"/>
  <c r="AB19" i="1"/>
  <c r="AB20" i="1"/>
  <c r="AB21" i="1"/>
  <c r="AB22" i="1"/>
  <c r="AB24" i="1"/>
  <c r="AB25" i="1"/>
  <c r="AB31" i="1"/>
  <c r="AB32" i="1"/>
  <c r="AB34" i="1"/>
  <c r="AB45" i="1"/>
  <c r="AB63" i="1"/>
  <c r="AB64" i="1"/>
  <c r="AB65" i="1"/>
  <c r="AB66" i="1"/>
  <c r="X17" i="1"/>
  <c r="X19" i="1"/>
  <c r="X20" i="1"/>
  <c r="X21" i="1"/>
  <c r="X22" i="1"/>
  <c r="X24" i="1"/>
  <c r="X25" i="1"/>
  <c r="X31" i="1"/>
  <c r="X32" i="1"/>
  <c r="X34" i="1"/>
  <c r="X63" i="1"/>
  <c r="X64" i="1"/>
  <c r="X65" i="1"/>
  <c r="X66" i="1"/>
  <c r="V17" i="1"/>
  <c r="V19" i="1"/>
  <c r="V20" i="1"/>
  <c r="V21" i="1"/>
  <c r="V22" i="1"/>
  <c r="V24" i="1"/>
  <c r="V25" i="1"/>
  <c r="V26" i="1"/>
  <c r="V31" i="1"/>
  <c r="V32" i="1"/>
  <c r="V34" i="1"/>
  <c r="V63" i="1"/>
  <c r="V64" i="1"/>
  <c r="V65" i="1"/>
  <c r="V66" i="1"/>
  <c r="T17" i="1"/>
  <c r="T19" i="1"/>
  <c r="T20" i="1"/>
  <c r="T21" i="1"/>
  <c r="T22" i="1"/>
  <c r="T24" i="1"/>
  <c r="T25" i="1"/>
  <c r="T26" i="1"/>
  <c r="T31" i="1"/>
  <c r="T32" i="1"/>
  <c r="T34" i="1"/>
  <c r="T63" i="1"/>
  <c r="T64" i="1"/>
  <c r="T65" i="1"/>
  <c r="T66" i="1"/>
  <c r="R17" i="1"/>
  <c r="R19" i="1"/>
  <c r="R20" i="1"/>
  <c r="R21" i="1"/>
  <c r="R22" i="1"/>
  <c r="R24" i="1"/>
  <c r="R25" i="1"/>
  <c r="R26" i="1"/>
  <c r="R31" i="1"/>
  <c r="R32" i="1"/>
  <c r="R34" i="1"/>
  <c r="R63" i="1"/>
  <c r="R64" i="1"/>
  <c r="R65" i="1"/>
  <c r="R66" i="1"/>
  <c r="P17" i="1"/>
  <c r="P19" i="1"/>
  <c r="P20" i="1"/>
  <c r="P21" i="1"/>
  <c r="P22" i="1"/>
  <c r="P24" i="1"/>
  <c r="P25" i="1"/>
  <c r="P26" i="1"/>
  <c r="P30" i="1"/>
  <c r="P31" i="1"/>
  <c r="P32" i="1"/>
  <c r="P34" i="1"/>
  <c r="P63" i="1"/>
  <c r="P64" i="1"/>
  <c r="P65" i="1"/>
  <c r="P66" i="1"/>
  <c r="I26" i="1"/>
  <c r="I24" i="1"/>
  <c r="I21" i="1"/>
  <c r="I20" i="1"/>
  <c r="I19" i="1"/>
  <c r="I18" i="1"/>
  <c r="I17" i="1"/>
  <c r="I16" i="1"/>
  <c r="AF66" i="1"/>
  <c r="AF65" i="1"/>
  <c r="AF64" i="1"/>
  <c r="AF63" i="1"/>
  <c r="AF62" i="1"/>
  <c r="AF61" i="1"/>
  <c r="AF58" i="1"/>
  <c r="AF57" i="1"/>
  <c r="AF56" i="1"/>
  <c r="AF55" i="1"/>
  <c r="AF54" i="1"/>
  <c r="AF53" i="1"/>
  <c r="AF52" i="1"/>
  <c r="AF51" i="1"/>
  <c r="AF50" i="1"/>
  <c r="AF49" i="1"/>
  <c r="AF48" i="1"/>
  <c r="AF47" i="1"/>
  <c r="AF45" i="1"/>
  <c r="AF38" i="1"/>
  <c r="AF37" i="1"/>
  <c r="AF36" i="1"/>
  <c r="AF34" i="1"/>
  <c r="AF32" i="1"/>
  <c r="AF31" i="1"/>
  <c r="AF22" i="1"/>
  <c r="AF21" i="1"/>
  <c r="AF20" i="1"/>
  <c r="AF19" i="1"/>
  <c r="AF18" i="1"/>
  <c r="AF17" i="1"/>
  <c r="AF16" i="1"/>
  <c r="AB16" i="1"/>
  <c r="Z16" i="1"/>
  <c r="X16" i="1"/>
  <c r="V16" i="1"/>
  <c r="T16" i="1"/>
  <c r="R16" i="1"/>
  <c r="P16" i="1"/>
  <c r="AC36" i="1" l="1"/>
  <c r="AD36" i="1" s="1"/>
  <c r="AG36" i="1" s="1"/>
  <c r="AI36" i="1" s="1"/>
  <c r="AC66" i="1"/>
  <c r="AD66" i="1" s="1"/>
  <c r="AG66" i="1" s="1"/>
  <c r="AI66" i="1" s="1"/>
  <c r="AD48" i="1"/>
  <c r="AG48" i="1" s="1"/>
  <c r="AI48" i="1" s="1"/>
  <c r="AC32" i="1"/>
  <c r="AD32" i="1" s="1"/>
  <c r="AG32" i="1" s="1"/>
  <c r="AI32" i="1" s="1"/>
  <c r="AC56" i="1"/>
  <c r="AD56" i="1" s="1"/>
  <c r="AG56" i="1" s="1"/>
  <c r="AI56" i="1" s="1"/>
  <c r="AC65" i="1"/>
  <c r="AD65" i="1" s="1"/>
  <c r="AG65" i="1" s="1"/>
  <c r="AI65" i="1" s="1"/>
  <c r="AC58" i="1"/>
  <c r="AD58" i="1" s="1"/>
  <c r="AG58" i="1" s="1"/>
  <c r="AI58" i="1" s="1"/>
  <c r="AC50" i="1"/>
  <c r="AD50" i="1" s="1"/>
  <c r="AG50" i="1" s="1"/>
  <c r="AI50" i="1" s="1"/>
  <c r="AC47" i="1"/>
  <c r="AD47" i="1" s="1"/>
  <c r="AG47" i="1" s="1"/>
  <c r="AI47" i="1" s="1"/>
  <c r="AC45" i="1"/>
  <c r="AD45" i="1" s="1"/>
  <c r="AG45" i="1" s="1"/>
  <c r="AI45" i="1" s="1"/>
  <c r="AC31" i="1"/>
  <c r="AD31" i="1" s="1"/>
  <c r="AG31" i="1" s="1"/>
  <c r="AI31" i="1" s="1"/>
  <c r="AC55" i="1"/>
  <c r="AD55" i="1" s="1"/>
  <c r="AG55" i="1" s="1"/>
  <c r="AI55" i="1" s="1"/>
  <c r="AC24" i="1"/>
  <c r="AD24" i="1" s="1"/>
  <c r="AG24" i="1" s="1"/>
  <c r="AI24" i="1" s="1"/>
  <c r="AC20" i="1"/>
  <c r="AD20" i="1" s="1"/>
  <c r="AG20" i="1" s="1"/>
  <c r="AI20" i="1" s="1"/>
  <c r="AC64" i="1"/>
  <c r="AD64" i="1" s="1"/>
  <c r="AG64" i="1" s="1"/>
  <c r="AI64" i="1" s="1"/>
  <c r="AC19" i="1"/>
  <c r="AD19" i="1" s="1"/>
  <c r="AG19" i="1" s="1"/>
  <c r="AI19" i="1" s="1"/>
  <c r="AC21" i="1"/>
  <c r="AD21" i="1" s="1"/>
  <c r="AG21" i="1" s="1"/>
  <c r="AI21" i="1" s="1"/>
  <c r="AC62" i="1"/>
  <c r="AD62" i="1" s="1"/>
  <c r="AG62" i="1" s="1"/>
  <c r="AI62" i="1" s="1"/>
  <c r="AG52" i="1"/>
  <c r="AI52" i="1" s="1"/>
  <c r="AC38" i="1"/>
  <c r="AD38" i="1" s="1"/>
  <c r="AG38" i="1" s="1"/>
  <c r="AI38" i="1" s="1"/>
  <c r="AC26" i="1"/>
  <c r="AD26" i="1" s="1"/>
  <c r="AG26" i="1" s="1"/>
  <c r="AI26" i="1" s="1"/>
  <c r="AC57" i="1"/>
  <c r="AD57" i="1" s="1"/>
  <c r="AG57" i="1" s="1"/>
  <c r="AI57" i="1" s="1"/>
  <c r="AD49" i="1"/>
  <c r="AG49" i="1" s="1"/>
  <c r="AI49" i="1" s="1"/>
  <c r="AC34" i="1"/>
  <c r="AD34" i="1" s="1"/>
  <c r="AG34" i="1" s="1"/>
  <c r="AI34" i="1" s="1"/>
  <c r="AC54" i="1"/>
  <c r="AD54" i="1" s="1"/>
  <c r="AG54" i="1" s="1"/>
  <c r="AI54" i="1" s="1"/>
  <c r="AC30" i="1"/>
  <c r="AD30" i="1" s="1"/>
  <c r="AG30" i="1" s="1"/>
  <c r="AI30" i="1" s="1"/>
  <c r="AC17" i="1"/>
  <c r="AD17" i="1" s="1"/>
  <c r="AG17" i="1" s="1"/>
  <c r="AI17" i="1" s="1"/>
  <c r="AC63" i="1"/>
  <c r="AD63" i="1" s="1"/>
  <c r="AG63" i="1" s="1"/>
  <c r="AI63" i="1" s="1"/>
  <c r="AC53" i="1"/>
  <c r="AD53" i="1" s="1"/>
  <c r="AG53" i="1" s="1"/>
  <c r="AI53" i="1" s="1"/>
  <c r="AC44" i="1"/>
  <c r="AD44" i="1" s="1"/>
  <c r="AG44" i="1" s="1"/>
  <c r="AI44" i="1" s="1"/>
  <c r="AC18" i="1"/>
  <c r="AD18" i="1" s="1"/>
  <c r="AG18" i="1" s="1"/>
  <c r="AI18" i="1" s="1"/>
  <c r="AC61" i="1"/>
  <c r="AD61" i="1" s="1"/>
  <c r="AG61" i="1" s="1"/>
  <c r="AI61" i="1" s="1"/>
  <c r="AC51" i="1"/>
  <c r="AD51" i="1" s="1"/>
  <c r="AG51" i="1" s="1"/>
  <c r="AI51" i="1" s="1"/>
  <c r="AC37" i="1"/>
  <c r="AD37" i="1" s="1"/>
  <c r="AG37" i="1" s="1"/>
  <c r="AI37" i="1" s="1"/>
  <c r="AC25" i="1"/>
  <c r="AD25" i="1" s="1"/>
  <c r="AG25" i="1" s="1"/>
  <c r="AC22" i="1"/>
  <c r="AD22" i="1" s="1"/>
  <c r="AG22" i="1" s="1"/>
  <c r="AC16" i="1"/>
  <c r="AD16" i="1" s="1"/>
  <c r="AG16" i="1" s="1"/>
  <c r="AI1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Aida Vanessa Gomez Espinosa</author>
  </authors>
  <commentList>
    <comment ref="G11" authorId="0" shapeId="0" xr:uid="{4C02F321-E7AC-447B-A3D0-475AA89EAA9A}">
      <text>
        <r>
          <rPr>
            <b/>
            <sz val="9"/>
            <color indexed="81"/>
            <rFont val="Tahoma"/>
            <family val="2"/>
          </rPr>
          <t>Probabilidad:</t>
        </r>
        <r>
          <rPr>
            <sz val="9"/>
            <color indexed="81"/>
            <rFont val="Tahoma"/>
            <family val="2"/>
          </rPr>
          <t xml:space="preserve">
1 Rara vez
2 Improbable
3 Posible
4 Probable
5 Casi seguro</t>
        </r>
      </text>
    </comment>
    <comment ref="H11" authorId="0" shapeId="0" xr:uid="{1C2EEDEF-5B24-4655-A619-7DE67F41D5A8}">
      <text>
        <r>
          <rPr>
            <b/>
            <sz val="9"/>
            <color indexed="81"/>
            <rFont val="Tahoma"/>
            <family val="2"/>
          </rPr>
          <t>Impacto:</t>
        </r>
        <r>
          <rPr>
            <sz val="9"/>
            <color indexed="81"/>
            <rFont val="Tahoma"/>
            <family val="2"/>
          </rPr>
          <t xml:space="preserve">
1 Insignificante
2 Menor
3 Moderada
4 Mayor
5 Catastrófico</t>
        </r>
      </text>
    </comment>
    <comment ref="O13" authorId="0" shapeId="0" xr:uid="{3B9418DB-E394-473F-8AC7-120477B43583}">
      <text>
        <r>
          <rPr>
            <b/>
            <sz val="9"/>
            <color indexed="81"/>
            <rFont val="Tahoma"/>
            <family val="2"/>
          </rPr>
          <t>Responsable:</t>
        </r>
        <r>
          <rPr>
            <sz val="9"/>
            <color indexed="81"/>
            <rFont val="Tahoma"/>
            <family val="2"/>
          </rPr>
          <t xml:space="preserve">
Asignado
No asignado</t>
        </r>
      </text>
    </comment>
    <comment ref="Q13" authorId="0" shapeId="0" xr:uid="{94C6EC98-67F4-45FE-9F3E-FBED254C3705}">
      <text>
        <r>
          <rPr>
            <b/>
            <sz val="9"/>
            <color indexed="81"/>
            <rFont val="Tahoma"/>
            <family val="2"/>
          </rPr>
          <t>Responsable</t>
        </r>
        <r>
          <rPr>
            <sz val="9"/>
            <color indexed="81"/>
            <rFont val="Tahoma"/>
            <family val="2"/>
          </rPr>
          <t xml:space="preserve">
Adecuado
Inadecuado</t>
        </r>
      </text>
    </comment>
    <comment ref="S13" authorId="0" shapeId="0" xr:uid="{DD261649-ACE8-4AAA-80FB-D46C0DB623B3}">
      <text>
        <r>
          <rPr>
            <b/>
            <sz val="9"/>
            <color indexed="81"/>
            <rFont val="Tahoma"/>
            <family val="2"/>
          </rPr>
          <t>Perioricidad</t>
        </r>
        <r>
          <rPr>
            <sz val="9"/>
            <color indexed="81"/>
            <rFont val="Tahoma"/>
            <family val="2"/>
          </rPr>
          <t xml:space="preserve">
Oportuna
Inoportuna</t>
        </r>
      </text>
    </comment>
    <comment ref="U13" authorId="0" shapeId="0" xr:uid="{4FCD2149-30CD-4C09-BE26-12295B357717}">
      <text>
        <r>
          <rPr>
            <b/>
            <sz val="9"/>
            <color indexed="81"/>
            <rFont val="Tahoma"/>
            <family val="2"/>
          </rPr>
          <t>Proposito:</t>
        </r>
        <r>
          <rPr>
            <sz val="9"/>
            <color indexed="81"/>
            <rFont val="Tahoma"/>
            <family val="2"/>
          </rPr>
          <t xml:space="preserve">
Prevenir
Detectar
No es un control</t>
        </r>
      </text>
    </comment>
    <comment ref="W13" authorId="0" shapeId="0" xr:uid="{E39BD32B-1741-4704-916F-55AF9FB54E8C}">
      <text>
        <r>
          <rPr>
            <b/>
            <sz val="9"/>
            <color indexed="81"/>
            <rFont val="Tahoma"/>
            <family val="2"/>
          </rPr>
          <t>Fuente de información:</t>
        </r>
        <r>
          <rPr>
            <sz val="9"/>
            <color indexed="81"/>
            <rFont val="Tahoma"/>
            <family val="2"/>
          </rPr>
          <t xml:space="preserve">
Confiable
No confiable</t>
        </r>
      </text>
    </comment>
    <comment ref="Y13" authorId="0" shapeId="0" xr:uid="{0167AEA0-2555-4F3C-9E20-5E9EFC516468}">
      <text>
        <r>
          <rPr>
            <b/>
            <sz val="9"/>
            <color indexed="81"/>
            <rFont val="Tahoma"/>
            <family val="2"/>
          </rPr>
          <t>Observaciones y desviaciones:</t>
        </r>
        <r>
          <rPr>
            <sz val="9"/>
            <color indexed="81"/>
            <rFont val="Tahoma"/>
            <family val="2"/>
          </rPr>
          <t xml:space="preserve">
Se investigan y resuelven oportunamente
No se investigan y no resuelven oportunamente</t>
        </r>
      </text>
    </comment>
    <comment ref="AA13" authorId="0" shapeId="0" xr:uid="{12AC13B1-3F04-4A99-BF3F-F01CE585189A}">
      <text>
        <r>
          <rPr>
            <b/>
            <sz val="9"/>
            <color indexed="81"/>
            <rFont val="Tahoma"/>
            <family val="2"/>
          </rPr>
          <t>Evidencia de ejecución del control:</t>
        </r>
        <r>
          <rPr>
            <sz val="9"/>
            <color indexed="81"/>
            <rFont val="Tahoma"/>
            <family val="2"/>
          </rPr>
          <t xml:space="preserve">
Completa
Incompleta
No existe</t>
        </r>
      </text>
    </comment>
    <comment ref="J15" authorId="0" shapeId="0" xr:uid="{83DBD4BA-9530-4E9F-AD91-3C84C8363A3A}">
      <text>
        <r>
          <rPr>
            <b/>
            <sz val="9"/>
            <color indexed="81"/>
            <rFont val="Tahoma"/>
            <family val="2"/>
          </rPr>
          <t>Tipo de Control:</t>
        </r>
        <r>
          <rPr>
            <sz val="9"/>
            <color indexed="81"/>
            <rFont val="Tahoma"/>
            <family val="2"/>
          </rPr>
          <t xml:space="preserve">
Preventivo
Correctivo
</t>
        </r>
      </text>
    </comment>
    <comment ref="N15" authorId="0" shapeId="0" xr:uid="{D9FDF066-38F6-4C8D-A2EA-B8CF5CCD7705}">
      <text>
        <r>
          <rPr>
            <b/>
            <sz val="9"/>
            <color indexed="81"/>
            <rFont val="Tahoma"/>
            <family val="2"/>
          </rPr>
          <t>Tiempo:</t>
        </r>
        <r>
          <rPr>
            <sz val="9"/>
            <color indexed="81"/>
            <rFont val="Tahoma"/>
            <family val="2"/>
          </rPr>
          <t xml:space="preserve">
Se refiere al tiempo en que se realiza el seguimiento a la actividad de control
Mensual - Bimensual -Trimestral - Semestral - Anual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Aida Vanessa Gomez Espinosa</author>
  </authors>
  <commentList>
    <comment ref="G11" authorId="0" shapeId="0" xr:uid="{3B095096-E5D5-4466-8390-94E617E567C4}">
      <text>
        <r>
          <rPr>
            <b/>
            <sz val="9"/>
            <color indexed="81"/>
            <rFont val="Tahoma"/>
            <family val="2"/>
          </rPr>
          <t>Probabilidad:</t>
        </r>
        <r>
          <rPr>
            <sz val="9"/>
            <color indexed="81"/>
            <rFont val="Tahoma"/>
            <family val="2"/>
          </rPr>
          <t xml:space="preserve">
1 Rara vez
2 Improbable
3 Posible
4 Probable
5 Casi seguro</t>
        </r>
      </text>
    </comment>
    <comment ref="H11" authorId="0" shapeId="0" xr:uid="{419DEF15-DE92-4BFD-BCBB-0E56C49E7064}">
      <text>
        <r>
          <rPr>
            <b/>
            <sz val="9"/>
            <color indexed="81"/>
            <rFont val="Tahoma"/>
            <family val="2"/>
          </rPr>
          <t>Impacto:</t>
        </r>
        <r>
          <rPr>
            <sz val="9"/>
            <color indexed="81"/>
            <rFont val="Tahoma"/>
            <family val="2"/>
          </rPr>
          <t xml:space="preserve">
1 Insignificante
2 Menor
3 Moderada
4 Mayor
5 Catastrófico</t>
        </r>
      </text>
    </comment>
    <comment ref="O13" authorId="0" shapeId="0" xr:uid="{5D3A4B2E-9424-4D80-8995-28F4E2830F19}">
      <text>
        <r>
          <rPr>
            <b/>
            <sz val="9"/>
            <color indexed="81"/>
            <rFont val="Tahoma"/>
            <family val="2"/>
          </rPr>
          <t>Responsable:</t>
        </r>
        <r>
          <rPr>
            <sz val="9"/>
            <color indexed="81"/>
            <rFont val="Tahoma"/>
            <family val="2"/>
          </rPr>
          <t xml:space="preserve">
Asignado
No asignado</t>
        </r>
      </text>
    </comment>
    <comment ref="Q13" authorId="0" shapeId="0" xr:uid="{1FC04910-4326-434E-95C5-EC364BE36D70}">
      <text>
        <r>
          <rPr>
            <b/>
            <sz val="9"/>
            <color indexed="81"/>
            <rFont val="Tahoma"/>
            <family val="2"/>
          </rPr>
          <t>Responsable</t>
        </r>
        <r>
          <rPr>
            <sz val="9"/>
            <color indexed="81"/>
            <rFont val="Tahoma"/>
            <family val="2"/>
          </rPr>
          <t xml:space="preserve">
Adecuado
Inadecuado</t>
        </r>
      </text>
    </comment>
    <comment ref="S13" authorId="0" shapeId="0" xr:uid="{84F27222-D61A-4D76-B3F8-EC3917811863}">
      <text>
        <r>
          <rPr>
            <b/>
            <sz val="9"/>
            <color indexed="81"/>
            <rFont val="Tahoma"/>
            <family val="2"/>
          </rPr>
          <t>Perioricidad</t>
        </r>
        <r>
          <rPr>
            <sz val="9"/>
            <color indexed="81"/>
            <rFont val="Tahoma"/>
            <family val="2"/>
          </rPr>
          <t xml:space="preserve">
Oportuna
Inoportuna</t>
        </r>
      </text>
    </comment>
    <comment ref="U13" authorId="0" shapeId="0" xr:uid="{B583C1DA-BEE4-482D-9798-F3D654CDEC7E}">
      <text>
        <r>
          <rPr>
            <b/>
            <sz val="9"/>
            <color indexed="81"/>
            <rFont val="Tahoma"/>
            <family val="2"/>
          </rPr>
          <t>Proposito:</t>
        </r>
        <r>
          <rPr>
            <sz val="9"/>
            <color indexed="81"/>
            <rFont val="Tahoma"/>
            <family val="2"/>
          </rPr>
          <t xml:space="preserve">
Prevenir
Detectar
No es un control</t>
        </r>
      </text>
    </comment>
    <comment ref="W13" authorId="0" shapeId="0" xr:uid="{F042A7D5-B4C5-4B19-8402-93E04A6FF395}">
      <text>
        <r>
          <rPr>
            <b/>
            <sz val="9"/>
            <color indexed="81"/>
            <rFont val="Tahoma"/>
            <family val="2"/>
          </rPr>
          <t>Fuente de información:</t>
        </r>
        <r>
          <rPr>
            <sz val="9"/>
            <color indexed="81"/>
            <rFont val="Tahoma"/>
            <family val="2"/>
          </rPr>
          <t xml:space="preserve">
Confiable
No confiable</t>
        </r>
      </text>
    </comment>
    <comment ref="Y13" authorId="0" shapeId="0" xr:uid="{51273D91-5674-4EE0-B8DA-E8EC59CB775D}">
      <text>
        <r>
          <rPr>
            <b/>
            <sz val="9"/>
            <color indexed="81"/>
            <rFont val="Tahoma"/>
            <family val="2"/>
          </rPr>
          <t>Observaciones y desviaciones:</t>
        </r>
        <r>
          <rPr>
            <sz val="9"/>
            <color indexed="81"/>
            <rFont val="Tahoma"/>
            <family val="2"/>
          </rPr>
          <t xml:space="preserve">
Se investigan y resuelven oportunamente
No se investigan y no resuelven oportunamente</t>
        </r>
      </text>
    </comment>
    <comment ref="AA13" authorId="0" shapeId="0" xr:uid="{5756DCF1-8757-463F-BF3C-5205AC5C3421}">
      <text>
        <r>
          <rPr>
            <b/>
            <sz val="9"/>
            <color indexed="81"/>
            <rFont val="Tahoma"/>
            <family val="2"/>
          </rPr>
          <t>Evidencia de ejecución del control:</t>
        </r>
        <r>
          <rPr>
            <sz val="9"/>
            <color indexed="81"/>
            <rFont val="Tahoma"/>
            <family val="2"/>
          </rPr>
          <t xml:space="preserve">
Completa
Incompleta
No existe</t>
        </r>
      </text>
    </comment>
    <comment ref="J15" authorId="0" shapeId="0" xr:uid="{0F6A7D55-38EA-4A32-AC9D-CFC18396386B}">
      <text>
        <r>
          <rPr>
            <b/>
            <sz val="9"/>
            <color indexed="81"/>
            <rFont val="Tahoma"/>
            <family val="2"/>
          </rPr>
          <t>Tipo de Control:</t>
        </r>
        <r>
          <rPr>
            <sz val="9"/>
            <color indexed="81"/>
            <rFont val="Tahoma"/>
            <family val="2"/>
          </rPr>
          <t xml:space="preserve">
Preventivo
Correctivo
</t>
        </r>
      </text>
    </comment>
    <comment ref="N15" authorId="0" shapeId="0" xr:uid="{D5BED6A4-1693-433D-8209-387A32D77453}">
      <text>
        <r>
          <rPr>
            <b/>
            <sz val="9"/>
            <color indexed="81"/>
            <rFont val="Tahoma"/>
            <family val="2"/>
          </rPr>
          <t>Tiempo:</t>
        </r>
        <r>
          <rPr>
            <sz val="9"/>
            <color indexed="81"/>
            <rFont val="Tahoma"/>
            <family val="2"/>
          </rPr>
          <t xml:space="preserve">
Se refiere al tiempo en que se realiza el seguimiento a la actividad de control
Mensual - Bimensual -Trimestral - Semestral - Anual</t>
        </r>
      </text>
    </comment>
  </commentList>
</comments>
</file>

<file path=xl/sharedStrings.xml><?xml version="1.0" encoding="utf-8"?>
<sst xmlns="http://schemas.openxmlformats.org/spreadsheetml/2006/main" count="2147" uniqueCount="728">
  <si>
    <t>Proceso</t>
  </si>
  <si>
    <t>Tipo de Riesgo</t>
  </si>
  <si>
    <t>Causas</t>
  </si>
  <si>
    <t>Consecuencias</t>
  </si>
  <si>
    <t>Análisis de Riesgo</t>
  </si>
  <si>
    <t>Riesgo Inherente</t>
  </si>
  <si>
    <t>Impacto</t>
  </si>
  <si>
    <t>Zona de riesgo</t>
  </si>
  <si>
    <t>B (Baja)</t>
  </si>
  <si>
    <t>M (Moderada)</t>
  </si>
  <si>
    <t>A (Alta)</t>
  </si>
  <si>
    <t>E (Extrema)</t>
  </si>
  <si>
    <t>Actividades de Control</t>
  </si>
  <si>
    <t>Controles Existentes</t>
  </si>
  <si>
    <t>1. Responsable</t>
  </si>
  <si>
    <t>2. Perioricidad</t>
  </si>
  <si>
    <t>3. Proposito</t>
  </si>
  <si>
    <t>4. Cómo realizar la actividad de control</t>
  </si>
  <si>
    <t>5. Qué pasa con las observaciones y desviaciones</t>
  </si>
  <si>
    <t>6. Evidencia de la ejecución del control</t>
  </si>
  <si>
    <t>Resultado del diseño del control</t>
  </si>
  <si>
    <t>¿Existe un responsable de la ejecución del control?</t>
  </si>
  <si>
    <t>Evaluación del riesgo</t>
  </si>
  <si>
    <t>¿La oportunidad en la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</si>
  <si>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Validad, Cotejar, Comparar, Revisar, etc.?</t>
  </si>
  <si>
    <t>¿La fuente de información que se utiliza en el desarrollo del control es información confiable que permita mitigar el riesgo?</t>
  </si>
  <si>
    <t>¿Las observaciones, variaciones o diferencias como resultado de la ejecución del control son investigadas y resueltas de manera oportuna?</t>
  </si>
  <si>
    <t>¿Se deja evidencia o rastro de la ejecución del control, que permita a cualquier tercero con la evidencia, llegar a la misma conclusión?</t>
  </si>
  <si>
    <t>Peso de la evaluación del diseño del control</t>
  </si>
  <si>
    <t>Resultado de la calificación del diseño del control</t>
  </si>
  <si>
    <t>ANALISIS Y EVALUACIÓN DEL DISEÑO DEL CONTROL</t>
  </si>
  <si>
    <t>EJECUCIÓN DEL CONTROL</t>
  </si>
  <si>
    <t>Resultado de la ejecución del control</t>
  </si>
  <si>
    <t>El control se ejecuta de manera consiente por parte del responsable</t>
  </si>
  <si>
    <t>Rango de calificación de la ejecución del control</t>
  </si>
  <si>
    <t>Solidez individual de cada control</t>
  </si>
  <si>
    <t>Probabilidad</t>
  </si>
  <si>
    <t>Probabildiad</t>
  </si>
  <si>
    <t>Riesgo Residual</t>
  </si>
  <si>
    <t>Tratamiento de Riesgos</t>
  </si>
  <si>
    <t>Medida de tratamiento del riesgo</t>
  </si>
  <si>
    <t>Actividades de control / Acciones</t>
  </si>
  <si>
    <t>Indicador</t>
  </si>
  <si>
    <t>Área responsable</t>
  </si>
  <si>
    <t>Registro</t>
  </si>
  <si>
    <t>Período de ejecución</t>
  </si>
  <si>
    <t>Fecha Final</t>
  </si>
  <si>
    <t>Fecha Inicio</t>
  </si>
  <si>
    <t>Monitoreo Acciones</t>
  </si>
  <si>
    <t>Nivel de Avance del Indicador</t>
  </si>
  <si>
    <t>Identificación del Riesgos</t>
  </si>
  <si>
    <t>Valoración del Riesgo</t>
  </si>
  <si>
    <t>Monitoreo y Revisión
(Responsable del proceso)</t>
  </si>
  <si>
    <t>Seguimiento y Verificación
(Auditoria Interna)</t>
  </si>
  <si>
    <t>Verificación Acciones adelantadas</t>
  </si>
  <si>
    <t>Observaciones</t>
  </si>
  <si>
    <t>Estado
A: Abierto
M: Mitigado
MA: Materializado</t>
  </si>
  <si>
    <t>MAPA DE RIESGOS DE GESTION Y CORRUPCION
Vigencia 2021
COMPUTADORES PARA EDUCAR</t>
  </si>
  <si>
    <t>Rara vez</t>
  </si>
  <si>
    <t>Improbable</t>
  </si>
  <si>
    <t>Posible</t>
  </si>
  <si>
    <t>Probable</t>
  </si>
  <si>
    <t>Casi seguro</t>
  </si>
  <si>
    <t>Catastrofico</t>
  </si>
  <si>
    <t>Mayor</t>
  </si>
  <si>
    <t>Moderado</t>
  </si>
  <si>
    <t>Menor</t>
  </si>
  <si>
    <t>Insignificante</t>
  </si>
  <si>
    <t>Clasificación</t>
  </si>
  <si>
    <t>1. Estratégico</t>
  </si>
  <si>
    <t>2. Gerenciales</t>
  </si>
  <si>
    <t>3. Operativos</t>
  </si>
  <si>
    <t>4. Financiero</t>
  </si>
  <si>
    <t>5. Tecnológicos</t>
  </si>
  <si>
    <t>6. Cumplimiento</t>
  </si>
  <si>
    <t>7. Imagen ó reputacional</t>
  </si>
  <si>
    <t>8. Corrupción</t>
  </si>
  <si>
    <t>Tipo de Control</t>
  </si>
  <si>
    <t>1. Responsabes</t>
  </si>
  <si>
    <t>Asignado</t>
  </si>
  <si>
    <t>No Asignado</t>
  </si>
  <si>
    <t>Adecuado</t>
  </si>
  <si>
    <t>Inadecuado</t>
  </si>
  <si>
    <t>Oportuna</t>
  </si>
  <si>
    <t>Inoportuna</t>
  </si>
  <si>
    <t>Prevenir</t>
  </si>
  <si>
    <t>Detectar</t>
  </si>
  <si>
    <t>No es un control</t>
  </si>
  <si>
    <t>4. Como se realiza la actividad de control</t>
  </si>
  <si>
    <t>Confiable</t>
  </si>
  <si>
    <t>No confiable</t>
  </si>
  <si>
    <t>5. Que pasa con las observaciones y desviaciones</t>
  </si>
  <si>
    <t>Se investigan y resuelven oportunamente</t>
  </si>
  <si>
    <t>No se investigan y no se resuelven oportunamente</t>
  </si>
  <si>
    <t>6. Evidencia de la ejecuciòn del control</t>
  </si>
  <si>
    <t>Completa</t>
  </si>
  <si>
    <t>Incompleta</t>
  </si>
  <si>
    <t>No existe</t>
  </si>
  <si>
    <t>Siempre se ejecuta</t>
  </si>
  <si>
    <t>Algunas veces</t>
  </si>
  <si>
    <t>No se ejecuta</t>
  </si>
  <si>
    <t>Fuerte</t>
  </si>
  <si>
    <t>Debil</t>
  </si>
  <si>
    <t>Fallas en cumplimiento de los compromisos de cooperación que enmarcan la entidad</t>
  </si>
  <si>
    <t>Demoras de los procesos responsables de la acción requerida, de las entidades cooperantes o aspectos legales, técnicos que imposibiliten la ejecución</t>
  </si>
  <si>
    <t>Incumplimiento del compromiso pactados, posible afectación o retraso en el objetivo de la cooperación, afectación de imagen externa de la entidad</t>
  </si>
  <si>
    <t>Preventivo</t>
  </si>
  <si>
    <t>Soporte</t>
  </si>
  <si>
    <t>Responsable</t>
  </si>
  <si>
    <t>Profesional de Relacionamiento y Cooperación</t>
  </si>
  <si>
    <t>Tiempo</t>
  </si>
  <si>
    <t>Trimestral</t>
  </si>
  <si>
    <t>Informe trimestral de cooperación</t>
  </si>
  <si>
    <t>¿El responsable tiene la autoridad y adecuada segregación de funciones en la ejecución del control?</t>
  </si>
  <si>
    <t>Deficiencia en la aplicación de los controles definidos para la gestión de riesgos para la entidad</t>
  </si>
  <si>
    <t>Incorporar las iniciativas de cooperación que se materialicen mediante instrumentos que se categoricen de complejidad alta como proyectos externos de la entidad según la metodología definida. En los casos de categoria baja y meda, se debe realizar seguimiento a las actividades establecidas en el instrumento.</t>
  </si>
  <si>
    <t>Desconocimiento del proceso</t>
  </si>
  <si>
    <t>Materizalización de riesgos debido a la falta de ejecución adecuada de los controles</t>
  </si>
  <si>
    <t>Informe de seguimiento a la aplicación de los controles de acuerdo al informe de auditoría interna</t>
  </si>
  <si>
    <t>Realizar seguimiento a la aplicación de los controles de acuerdo al informe de auditoría interna</t>
  </si>
  <si>
    <t>Jefe Oficina Asesora de Planeación</t>
  </si>
  <si>
    <t>Semestral</t>
  </si>
  <si>
    <t>No reportar oportunamente la información de la gestión de la entidad a los sistemas de información externos y/o errores en el reporte de información</t>
  </si>
  <si>
    <t>Afectación de imagen externa de la entidad
Reporte negativo por parte de las entidades externas a las cuales se les reporta información</t>
  </si>
  <si>
    <t>Demoras en el reporte de la información por parte de los procesos de la entidad para posterior consolidación de la información
Entrega de información erronea por parte de los procesos de la entidad 
Errores en los sistemas de información externos</t>
  </si>
  <si>
    <t>Consolidar y validar la información de la organización desde la oficina asesora de planeación</t>
  </si>
  <si>
    <t>Maestro de información</t>
  </si>
  <si>
    <t>Profesional de la gestón estratégica de la información</t>
  </si>
  <si>
    <t>Mensual</t>
  </si>
  <si>
    <t xml:space="preserve">Demoras en la ejecución de proyectos </t>
  </si>
  <si>
    <t xml:space="preserve">Deficiencias por parte de los contratistas en la ejecución de las actividades asignadas de los proyectos de la entidad
Demoras en la contratación de los operadores
Reducida disponibilidad de tiempo de los integrantes internos del proyecto </t>
  </si>
  <si>
    <t xml:space="preserve">
Desfases en los cronogramas de los proyectos
Afectación en el cumplimiento del plan estratégico de la entidad
Demoras en el seguimiento de los proyectos</t>
  </si>
  <si>
    <t>Dificultades en el seguimiento a la ejecución de los proyectos</t>
  </si>
  <si>
    <t>Retrasos en el reporte consolidado de los proyectos
Se reduce la capacidad y oportunidad de la PMO en apoyar a los proyectos</t>
  </si>
  <si>
    <t>Demoras en el suministro de información a la PMO sobre el avance de los proyectos
Falta de interiorización de la importancia de la gestión de proyectos en la organización</t>
  </si>
  <si>
    <t>Realizar entrevista mensual con el gerente del proyecto para realizar seguimiento al avance del proyecto y dificultades o restricciones presentadas</t>
  </si>
  <si>
    <t>Pantallazos de la reunión de seguimiento</t>
  </si>
  <si>
    <t>Profesional de proyectos</t>
  </si>
  <si>
    <t xml:space="preserve">Formato DE-049 diligenciado con la información del proyecto al mes del corte
Listado de asistencia y pantallazo de la reunión </t>
  </si>
  <si>
    <t>Realizar reunión para la sustentación del informe de avance mensual del proyecto</t>
  </si>
  <si>
    <t>Validar la aplicación de la metodología integral de proyectos</t>
  </si>
  <si>
    <t xml:space="preserve">Base de seguimiento a proyectos </t>
  </si>
  <si>
    <t>Incumplimiento a la Programación de monitoreo y seguimiento a las instituciones educativas</t>
  </si>
  <si>
    <t xml:space="preserve">Desplazamiento en el cumplimiento del plan de acción
Impide la recolección de la información para análisis y aplicación de instrumentos
Impide la disponibilidad de información para la toma de decisiones </t>
  </si>
  <si>
    <t>(1) No asignación de recursos para viáticos para los casos de monitoreo presencial.  
(2) Fallas en la comunicación con las instituciones educativas y/o datos actualizados de contacto.  
(3) Casos fortuitos o de fuerza mayor.
(4) Se presenta alguna eventualidad por parte de la institución educativa que impide la asistencia del personal asignado para atender la visita de monitoreo.
(5) Se presenta alguna eventualidad que impide la asistencia del profesional.</t>
  </si>
  <si>
    <t xml:space="preserve">1) Realizar el seguimiento al cumplimiento del Programa monitoreo a instituciones educativas.  
(2) Planificar mínimo 15 días antes del monitoreo y seguimiento.
(3) Asignar otro profesional del proceso para el cumplimiento del monitoreo en caso de eventualidades con el profesional asignado de M&amp;E.  </t>
  </si>
  <si>
    <t>Matriz de seguimiento del monitoreo y seguimiento</t>
  </si>
  <si>
    <t>Profesional de Monitoreo y Evaluación</t>
  </si>
  <si>
    <t>Correctivo</t>
  </si>
  <si>
    <t xml:space="preserve">(1) Reprogramar el monitoreo y seguimiento para no afectar las metas  </t>
  </si>
  <si>
    <t>Programa de monitoreo y seguimiento modificado</t>
  </si>
  <si>
    <t>Semestral (en caso de presentarse la modificación)</t>
  </si>
  <si>
    <t>Afectación de la imagen de la entidad
Pérdida de credibilidad</t>
  </si>
  <si>
    <t xml:space="preserve">1) En las instituciones educativas no se tienen las medidas para la identificación y presentación del personal de Computadores Para Educar.   
(2) Las instituciones educativas no verifican la información de la comunicación entre el personal de la institución educativa y la entidad.  </t>
  </si>
  <si>
    <t>Direccionamiento Estratégico</t>
  </si>
  <si>
    <t>Comunicaciones</t>
  </si>
  <si>
    <t>Gestión TI</t>
  </si>
  <si>
    <t>Gestión HSEQ</t>
  </si>
  <si>
    <t>Auditoria Interna</t>
  </si>
  <si>
    <t>Monitoreo y Evaluación</t>
  </si>
  <si>
    <t>Gestión de Soluciones Tecnológicas</t>
  </si>
  <si>
    <t xml:space="preserve">Sostenibildad Ambiental </t>
  </si>
  <si>
    <t>Formación Educativa</t>
  </si>
  <si>
    <t>Gestión Logística</t>
  </si>
  <si>
    <t>Servicio al Cliente</t>
  </si>
  <si>
    <t>Gestión Administrativa y Financiera</t>
  </si>
  <si>
    <t>Gestión de Talento Humano</t>
  </si>
  <si>
    <t>Gestión de Contratación</t>
  </si>
  <si>
    <t>Procesos</t>
  </si>
  <si>
    <t>Fallas en el control de los cambios en el Plan estratégico (PDA - PAA - PAC)</t>
  </si>
  <si>
    <t>Cambios sin la debida autorización
Cambios por imprevistos que requieran una toma de decisión inmediata</t>
  </si>
  <si>
    <t xml:space="preserve">-Hallazgos disciplinarios
-Errores en la ejecución del plan estratégico
- Dificultad en el cumplimiento de las metas de la entidad
</t>
  </si>
  <si>
    <t>Presentar los formatos de modificaciones
Realizar aprobaciones de los cambios solicitados en el cómite MIPG
Actualizar plan estratégico</t>
  </si>
  <si>
    <t>Formato DE-003F
Formato DE-005F
Actas de cómite MIPG
Archivo de control modificación Plan estratégico</t>
  </si>
  <si>
    <t>Secretaría Técnica de Cómite MIPG</t>
  </si>
  <si>
    <t>Falla en la priorización de necesidades presupuestales de la entidad</t>
  </si>
  <si>
    <t>Restricciones presupuestales</t>
  </si>
  <si>
    <t>Demoras en la contratación
Planear una meta u objetivo sin un respaldo presupuetal (si aplica)
Demoras a nivel operativo y adminisrtativo de la entidad</t>
  </si>
  <si>
    <t>Realizar el ejercicio de la planeación estratégica
Consolidación del plan anual de adquisiciones (PAA)
Arpobación del PAA</t>
  </si>
  <si>
    <t>Plan Anual de Adquisiciones aprobado</t>
  </si>
  <si>
    <t>Anual</t>
  </si>
  <si>
    <t>Avanzar en la sistematización de las actividades presupuestales y de monitoreo y evaluación</t>
  </si>
  <si>
    <t>La necesidad de mejorar el control y seguimientos y otimizar el flujo de la gestión</t>
  </si>
  <si>
    <t>Mejora continua de los procesos
Trazabilidad en la gestión de los procesos
Optimización de tiempos de ejecución de las actividades</t>
  </si>
  <si>
    <t>Reporte de avance de la sistematización</t>
  </si>
  <si>
    <t>NA</t>
  </si>
  <si>
    <t>Posible contratación inadecuada del talento humano requerido por la Organización</t>
  </si>
  <si>
    <t>Posible ejecución inadecuada del proceso de la nómina</t>
  </si>
  <si>
    <t>Posible capacitación inadecuada en los colaboradores</t>
  </si>
  <si>
    <t>Posible desarrollo inadecuado de los planes de intervención</t>
  </si>
  <si>
    <t>Desabastecimiento de los recursos en los gastos de viaje y suministro de tiquetes</t>
  </si>
  <si>
    <t>Administración inadecuada en la implementación de los planes de salud y seguridad en el trabajo</t>
  </si>
  <si>
    <t>Presentación de información errada, incompleta, ilegible, falsa o adulterada por parte del candidato</t>
  </si>
  <si>
    <t>* Contenidos de formación no ajustados a las necesidades 
* Solicitudes no acordes a los objetivos de la organización</t>
  </si>
  <si>
    <t>* Presupuesto insuficiente
* Inasistencia del colaborador a la intervención programada
* Debilidades en la retroalimentación del equipo de trabajo por parte del Jefe inmediato</t>
  </si>
  <si>
    <t>* Desarrollo de actividades fuera del tiempo establecido
* No cubrir la totalidad de los colaboradores en las actividades programadas
* Incumplimiento por parte del proveedor
* Inasistencia a las actividades por parte de los colaboradores
* No cumplimiento de la normatividad determinada para el SST</t>
  </si>
  <si>
    <t>Perdida en la confiabilidad de la información.</t>
  </si>
  <si>
    <t>* Disminución en la eficiencia y eficacia de los procesos
* Aumento de la carga operativa en los procesos
* Deterioro del ambiente laboral.</t>
  </si>
  <si>
    <t>Verificar la información aportada por el candidato.</t>
  </si>
  <si>
    <t>Profesional de selección y gastos de viaje</t>
  </si>
  <si>
    <t>Suspensión temporal del proceso de formación de docentes</t>
  </si>
  <si>
    <t>Paro nacional.
Paro de maestros.</t>
  </si>
  <si>
    <t>Coordinar con las secretarías de educación jornadas complementarias para ajustar los planes de formación</t>
  </si>
  <si>
    <t>Informe de supervisión mensual</t>
  </si>
  <si>
    <t>Subdirector de Formación</t>
  </si>
  <si>
    <t>Moderada</t>
  </si>
  <si>
    <t>Incumplimiento del objeto contractual por parte de los proveedores en la ejecución de los contratos a cargo del proceso</t>
  </si>
  <si>
    <t>1. Fallas en el seguimiento y control de la ejecución del contrato.
2. Falta de claridad al momento de definir las obligaciones a cargo del contratista</t>
  </si>
  <si>
    <t xml:space="preserve">Incumplimiento de metas y/u objetivos
Retrasos en la ejecución del proceso
</t>
  </si>
  <si>
    <t>Contratación inoportuna de productos y/o servicios requeridos por el proceso</t>
  </si>
  <si>
    <t xml:space="preserve">(1) Debilidad en la definición y conceptos a contratar.  
(2) Falta de planeación en los cronogramas para la contratación.  
(3) Demoras en el proceso de contratación.  
(4) Declaración procesos desiertos.  
</t>
  </si>
  <si>
    <t>Desastres naturales y/o accidentes/incidentes en las instalaciones de la entidad.</t>
  </si>
  <si>
    <t>1. Desastres naturales latentes
2. No aplicación por parte los trabajadores de la entidad del sistema de seguridad y salud en el trabajo (SST)</t>
  </si>
  <si>
    <t xml:space="preserve">1. Registro no oportuno de las salidas en el almacén                                                        2. Falta de verificación y control en los soportes para el ingreso y salida de bienes del almacén                                                                   </t>
  </si>
  <si>
    <t>-Pérdida de inventarios
-Procesos legales por pérdida/hurto
-Detrimento patrimonial
-Sanciones discplinarias y fiscales</t>
  </si>
  <si>
    <t>-Pérdida de vidas humanas 
-Afectación de la integridad física de las personas
-Pérdida/afectación de bienes
-Afectación de la productividad por incapacidades
-Indemnizaciones
-Retraso en el cumplimiento de los procesos</t>
  </si>
  <si>
    <t>Riego Residual</t>
  </si>
  <si>
    <t>Baja</t>
  </si>
  <si>
    <t>ModeradaFuerte</t>
  </si>
  <si>
    <t>AltaFuerte</t>
  </si>
  <si>
    <t>BajaFuerte</t>
  </si>
  <si>
    <t>ExtremaModerado</t>
  </si>
  <si>
    <t>Alta</t>
  </si>
  <si>
    <t>AltaModerado</t>
  </si>
  <si>
    <t>ExtremaDébil</t>
  </si>
  <si>
    <t>Extrema</t>
  </si>
  <si>
    <t>AltaDébil</t>
  </si>
  <si>
    <t>ModeradaDébil</t>
  </si>
  <si>
    <t>BajaDébil</t>
  </si>
  <si>
    <t>BajaModerado</t>
  </si>
  <si>
    <t>ModeradaModerado</t>
  </si>
  <si>
    <t>ExtremaFuerte</t>
  </si>
  <si>
    <t>Riesgo Residual + Resultado del diseño del control</t>
  </si>
  <si>
    <t>Descripción del Riesgo</t>
  </si>
  <si>
    <t>Descripción de la oportuniad</t>
  </si>
  <si>
    <t>Tipo de Oportunidad</t>
  </si>
  <si>
    <t>Identificación de Oportunidades</t>
  </si>
  <si>
    <t>Retraso en el cronograma de ejecución
Incumplimiento de metas</t>
  </si>
  <si>
    <t xml:space="preserve">El operador  no presentan el avance de sus actividades en las fechas definidas de acuerdo con el cronograma establecido.
Demoras del proveedor para suscribir las polizas del contrato para iniciar la ejecución
Operadores que por primera vez ejecutan la estrategia y aún se encuentran dentro de la curva de aprendizaje. 
Baja capacidad administrativa y técnica de los operadores que afecta el cumplimiento de las metas.
Operador con dificultades administrativas y técnicas para la operación
Deserción de formadores </t>
  </si>
  <si>
    <t>Retraso en el cronograma de ejecución
Incumplimiento de metas.
Incumplimiento en los compromisos adquiridos con las Entidades Territoriales
Atraso en el cronograma de algunos regiones o municipios</t>
  </si>
  <si>
    <t>Contrato
Informe de supervisión mensual
Seguimiento Tablero Control
Informe posible incumplimiento</t>
  </si>
  <si>
    <t xml:space="preserve">Subdirector de Formación
</t>
  </si>
  <si>
    <t xml:space="preserve">Anual
Mensual
Mensual
Semestral
</t>
  </si>
  <si>
    <t>Baja Asistencia de docentes al evento Educa Digital Nacional</t>
  </si>
  <si>
    <t xml:space="preserve">Que la convocatoria no se realice con el tiempo necesario.
Cuando es presencial que los docentes no cuenten con los recursos para el desplazamiento.
Que las Secretarias de educación no otorgen los permisos para que los docentes puedan participar
</t>
  </si>
  <si>
    <t xml:space="preserve">Incumplimiento de la meta
</t>
  </si>
  <si>
    <t>Baja postulación de contenidos</t>
  </si>
  <si>
    <t>No cumplimiento de los requisitos estipulados en la convocatoria 
Lanzamiento de forma tardia de la convocatoria</t>
  </si>
  <si>
    <t>Profesional de Formación
Profesional de Formación</t>
  </si>
  <si>
    <t>Bajo o nulo apoyo de las entidades territoriales</t>
  </si>
  <si>
    <t>Falta de recursos
Dificultades administrativas
Otras prioridades de las entidades</t>
  </si>
  <si>
    <t xml:space="preserve">Retraso en las actividades de los operadores
Retraso en el cumplimiento de la metas
</t>
  </si>
  <si>
    <t>Reuniones con las Entidades Territoriales o las S.E. a través de la Coordinación Logistica del operador y de la Subdirección de Formación</t>
  </si>
  <si>
    <t>Actas de reunión</t>
  </si>
  <si>
    <t>Subdirector de Formación
Subdirector de operaciones</t>
  </si>
  <si>
    <t>Gestión Jurídica</t>
  </si>
  <si>
    <t>Todos los procesos</t>
  </si>
  <si>
    <t>Incumplimiento de metas
Retrasos en la operación
Sobre carga operativo en el equipo de la Subdirección de Formación de CPE</t>
  </si>
  <si>
    <t xml:space="preserve">Anexo técnico 
Estudio de mercado
Ajustes al anexo </t>
  </si>
  <si>
    <t>Hacer reconocimiento y seguimiento al repositorio de experiencias    TIC a través de divulgación de las mismas.</t>
  </si>
  <si>
    <t>La convocatoria anual de experiencias para que participen en los eventos.
Resultado del repositorio de experiencias de 2020</t>
  </si>
  <si>
    <t>La divulgación de las experiencias de los docentes y como se mejoran las practicas educativas en el aula aplicando herramientas, programas o plataformas entre otras. 
Evidenciar en las IE como se aplican las TIC en el aula de clase a través del uso que hace el docente.</t>
  </si>
  <si>
    <t>Motivar a los docentes para que presenten sus experiencias de aula en la convocatoria.
Generar estrategias promoción y difusión.</t>
  </si>
  <si>
    <t>Base de datos de inscritos a la convocatoria.
Piezas de divulgación</t>
  </si>
  <si>
    <t>Fortalecer las competencias a través de la transferencia de conocimiento.</t>
  </si>
  <si>
    <t>Actualización permanente respecto a los procesos y procedimientos establecidos a aplicar por parte de los trabajores de la oficina.</t>
  </si>
  <si>
    <t>No actualización de las normas aplicables al proceso y a las actividades desarrolladas en el área</t>
  </si>
  <si>
    <t xml:space="preserve">Participar en las activides de trasnferencia de conocimiento. </t>
  </si>
  <si>
    <t>Registro de asistencia</t>
  </si>
  <si>
    <t>Gestión Adminsitrativa y Financiera</t>
  </si>
  <si>
    <t xml:space="preserve">Semestral </t>
  </si>
  <si>
    <t>Incumplimiento y/o inoportunidad en la presentación de informes financieros</t>
  </si>
  <si>
    <t xml:space="preserve">1.Incumplimiento de los Acuerdos a Nivel de Servicio por parte de los procesos de la entidad.
2. Registro no oportuno de los hechos económicos y conciliaciones contables en los cierres mensuales.
3. Parametrización errada en los sistemas de información alternos al SIIF NACIÓN
4. Deficiencia de tipo tecnológico en los aplicativos internos de la entidad
</t>
  </si>
  <si>
    <t>Sanciones administrativas
No fenecimiento de la cuenta por parte de la CGR
Sanción Fiscal</t>
  </si>
  <si>
    <t>1.Enviar correo recordando las fechas de cierre contable.
2. Control y revisión periódicos de la información contable en conjunto con la Revisoría Fiscal.
3. Aplicar de manera oportuna y eficiente de los lineamientos impartidos en materia contable y financiera por parte de la CGN y SIIF Nación.
4.Validar reportes generados por los sistemas alternos al SIIF NACIÓN.</t>
  </si>
  <si>
    <t>1. Correo electronico a las areas pertinentes para el envio de los soportes de la informacion contable.
2. Informe de Auditoria realizadas por parte de la Revisoría Fiscal
3-4.Conciliaciones realizadas con los procesos que aplican con los sistemas alternos al SIIF-NACIÓN.</t>
  </si>
  <si>
    <t>Proceso contable</t>
  </si>
  <si>
    <t>1. Mensual
2. Anual (Dependiendo del cronograma emitido por la Revisoría Fiscal)
3-4 Mensual</t>
  </si>
  <si>
    <t>Presentación extemporaneas y/o con errores de las obligaciones tributarias.</t>
  </si>
  <si>
    <t>1. Incumplimiento al cronograma definido por los entes externos.
 2. Inconsistencia en la información soporte.</t>
  </si>
  <si>
    <t>Multas - sanciones
Sanción Fiscal
Sanción Disciplinaria</t>
  </si>
  <si>
    <t>1. Actualización permanente respecto a la normatividad tributaria
2. Control y revisión periódicos de la información contable y tributaria en conjunto con la Revisoría Fiscal
3. Revisión permantente del calendario tributario</t>
  </si>
  <si>
    <t xml:space="preserve">
1. Informe de actividades de la Revisoría Fiscal cumpliendo la norma tributaria y calendario tributario.
2.Formato de presentacion y pago de la obligacion tributaria.</t>
  </si>
  <si>
    <t xml:space="preserve">1.Contador
2.Profesional contable
</t>
  </si>
  <si>
    <t xml:space="preserve">
1. Mensual
</t>
  </si>
  <si>
    <t>Pagos sin el lleno de los requisitos legales</t>
  </si>
  <si>
    <t>1. Desconocimiento de procedimientos para el manejo de pago a terceros.
2. Falta de verificación y control de los soportes de la solictud de pago.</t>
  </si>
  <si>
    <t>Incumplimiento de los procedimientos de la entidad
Posible sanciones</t>
  </si>
  <si>
    <t xml:space="preserve">1. Verificación de documentación conforme con el manual de pagos y al contrato
2. Aplicación de la normatividad vigente sobre los soportes allegados para tramite de pago.
</t>
  </si>
  <si>
    <t>1. Planilla Mensual Control de Pagos Realizados
2. Liquidador de proveedores</t>
  </si>
  <si>
    <t xml:space="preserve">1. Profesional de Tesorería 
2. Profesional contable </t>
  </si>
  <si>
    <t>Pérdida de recursos diponibles en Caja Menor</t>
  </si>
  <si>
    <t>1. Desconocimiento de procedimientos para el manejo y conciliación de la caja menor
2. Falta de verificación y control de los soportes que entregan los colaboradores y contratistas de la entidad</t>
  </si>
  <si>
    <t>Incumplimiento de los procedimientos de la entidad
Posibles sanciones</t>
  </si>
  <si>
    <t xml:space="preserve">1. Efectuar control interno periódico de los gastos y saldos existentes
2. Verificar las legalizaciones e integridad de los soportes.
</t>
  </si>
  <si>
    <t>1. Arqueo de caja menor
2. Reembolsos</t>
  </si>
  <si>
    <t>1.Proceso contable
 2. Profesional de Tesorería</t>
  </si>
  <si>
    <t>1. Trimestral 
2. Mensual</t>
  </si>
  <si>
    <t>Gestionar un certificado de disponibilidad presupuestal (CDP) con un gasto que no esté planeado por la entidad o que se expida un CDP de forma errada.</t>
  </si>
  <si>
    <t xml:space="preserve">
1. Gasto imprevisto
2. Deficiencias en el proceso de validación </t>
  </si>
  <si>
    <t xml:space="preserve">Inducir a una ejecución indebida de recursos 
Posibles sanciones </t>
  </si>
  <si>
    <t>1. Revisión y validación de solicitudes de cambio en el marco del Comité MIPG
2. Revisión y validación del objeto de gasto, rubro y valor solicitado</t>
  </si>
  <si>
    <t>1. Solicitud modificación plan de acción y/o adquisiciones - DE-003-F
2. Solicitud de Certificado de Disponibilidad Presupuestal - GAF-001-F</t>
  </si>
  <si>
    <t>1. Secretaría Técnica del Comité MIPG 
2. Líder de Presupuesto, Jefe Oficina de Contratación y Jefe Oficina Administrativa y Financiera, Profesional de Presupuesto, líder proceso solicitante</t>
  </si>
  <si>
    <t>Ejecutar un compromiso que pase la vigencia fiscal, sin que el mismo esté constituido dentro marco de la Reserva Presupuestal</t>
  </si>
  <si>
    <t>1. Desconocimiento de la normatividad presupuestal
2. Deficiencias en la supervisión</t>
  </si>
  <si>
    <t>Incumplimiento de metas
Posibles sanciones</t>
  </si>
  <si>
    <t xml:space="preserve">1. Generar comunicación interna a líderes de procesos técnicos sobre lineamientos de cierre presupuestal
2. Justificación técnica de parte del proceso 
3. Ajuste y/o modificación contractual (prórroga)
4. Acto de administrativo (constitución rezago presupuestal) </t>
  </si>
  <si>
    <t>1. Comunicación de cierre presupuestal
2. Formato DE-015-F (Formato Constitución Reserva Presupuestal)
3. Soporte de modificación contractual (prórroga, otrosí, adición, etc)
4. Acto administrativo constitución de rezago presupuestal</t>
  </si>
  <si>
    <t xml:space="preserve">1 y 4. Oficina Administrativa y Financiera y Oficina de Planeacion.
2. Supervisores designados
3. Supervisores designados y Oficina de Contratación
</t>
  </si>
  <si>
    <t>Iniciar ejecución de un acto administrativo sin que exista el registro de compromiso presupuestal</t>
  </si>
  <si>
    <t>1. Deficiencias en el proceso de validación</t>
  </si>
  <si>
    <t xml:space="preserve">Ejecución indebida de recursos
Posibles sanciones </t>
  </si>
  <si>
    <t>1. Profesional de contratación a cargo.
2. Supervisor designado</t>
  </si>
  <si>
    <t>1. Notificación al proceso técnico de designación de supervisión y cumplimiento de requisitos de legalización para el inicio de la ejecución</t>
  </si>
  <si>
    <t>1.Verificar la existencia y aprobación de la totalidad de los requisitos de perfeccionamiento y ejecución de los contratos, y sus modificaciones, antes del inicio de la ejecución.</t>
  </si>
  <si>
    <t xml:space="preserve">Seguimiento a las fechas de terminación de contratos y fecha límite de liquidación </t>
  </si>
  <si>
    <t>- Control de liquidación de contratos
'- Apoyo a la supervisión de contratos</t>
  </si>
  <si>
    <t>- Contratos liquidados dentro de los términos establecidos en la Ley</t>
  </si>
  <si>
    <t>Remitir trimestralmente la relación de contratos cuyo plazo de ejecución ha vecido, a los supervisores de los contratos, para efectos de recordar la obligación de radicar por Orfeo el correspondiente informe final de supervisión y demás documentos  para el trámite de liquidación.</t>
  </si>
  <si>
    <t>Correos electrónicos</t>
  </si>
  <si>
    <t>Técnico 4 Oficina de Contratación</t>
  </si>
  <si>
    <t>Divulgación de información para
favorecer algún proponente en un
proceso de contratación</t>
  </si>
  <si>
    <t>- Desconocimiento de roles, responsabilidades y consecuencias frente a divulgación de la información por parte de los empleados 
'-Conflicto de intereses</t>
  </si>
  <si>
    <t>Sesgo en los procesos de selección
Colusión de proponentes
Violación al principio de transparecia, selección objetiva y publicidad
Alteración de las condiciones contractuales</t>
  </si>
  <si>
    <t>1. Publicar de todas las actuaciones de los procesos de selección en el SECOP
'2. Verificar el Compromiso Anticorrupción en todos los procesos contractuales, a excepción de los tramitados a través de TVEC
3. Realizar campañas de sensibilización y divulgación para el refuerzo de valores en la entidad, respecto a los procesos de selección de contratistas.</t>
  </si>
  <si>
    <t>1. Link de los procesos de selección contenidos en el informe mensual de gestión
2. Link de los procesos de selección contenidos en el informe mensual de gestión
3. Correos electrónicos campañas de sensibilización y divulgación</t>
  </si>
  <si>
    <t>1. Profesional Oficina de Contratación 7 - 1
2. Profesional Oficina de Contratación 7 - 1
3. Profesional Oficina de Contratación 8 - 1</t>
  </si>
  <si>
    <t>1. Mensual
2. Mensual
3. Semestral</t>
  </si>
  <si>
    <t>Contratación de bienes y/o servicios con personas o entidades que presenten inhabilidades</t>
  </si>
  <si>
    <t xml:space="preserve">No haber evaluado la propuesta desde el punto de vista jurídico en debida forma </t>
  </si>
  <si>
    <t>- Nulidad del contrato
- Revocatoria del acto de adjudicación</t>
  </si>
  <si>
    <t>- Verificacar  los documentos solicitados al contratista para la adjudicación del contrato
'- Realizar la evaluación jurídica en debida forma y proceder al rechazo del proponente, de ser el caso.
'- Proceder a la revocatoria del acto de adjudicación en caso de no haberse evidenciado en la respectiva etapa</t>
  </si>
  <si>
    <t>1. Link de los procesos de selección contenidos en el informe mensual de gestión
2. Lista de chequeo de expedientes</t>
  </si>
  <si>
    <t xml:space="preserve">1. Profesional Oficina de Contratación 7 - 1
</t>
  </si>
  <si>
    <t>Celebración de contratos sin la observancia de las modalidades de contratación</t>
  </si>
  <si>
    <t xml:space="preserve">Desconocimiento de la norma </t>
  </si>
  <si>
    <t xml:space="preserve">- Celebración indebidad de contratos
'- Revocatoria del acto de adjudicación
'- - Sanciones legales
</t>
  </si>
  <si>
    <t>Realizar adecuada revisión de la modalidad de selección según los criterios legales, establecidas en los Estudios Previos</t>
  </si>
  <si>
    <t>Estudio previo del inicio de proceso de selección</t>
  </si>
  <si>
    <t>mensual</t>
  </si>
  <si>
    <t>Demoras en los trámites contractuales procesos de contratación por alto volumen de solicitudes de procesos en el mes</t>
  </si>
  <si>
    <t xml:space="preserve">Alto volumen de radicación en simultaneo de estudios previos y complejidad de los mismos.
Radicación extemporanea de estudios previos por parte de las áreas técnicas (respecto a los plazos establecios en el PAA)
</t>
  </si>
  <si>
    <t>Incumplimiento de los plazos establecidos en el PAA
Incumplimiento de las metas de la entidad</t>
  </si>
  <si>
    <t>Seguimiento a la ejecución del PAA en Grupos Primarios</t>
  </si>
  <si>
    <t>Actas de Grupo Primario</t>
  </si>
  <si>
    <t>Liquidación de contratos fuera de los términos establecidos por la ley, de aquellos contratos cuyo informe final de supervisión fue radicado en la Oficina de Contratación</t>
  </si>
  <si>
    <t>1. Demoras en la radicación de informes fInales de Supervisión por parte del supervisor del contrato.
2. Demoras o falta de volunta del contratista en suscribir el acta de liquidación.
3. Demoras o falta de volunta del contratista en aprobar la modificación del contrato, para liquidacióm, en SECOP II.
4. Demoras en el proceso de elaboración de acta de liquidación</t>
  </si>
  <si>
    <t xml:space="preserve">- Pérdida de competencia para liquidar
'- Hallazgos disciplinarios
'- Expedición de resolución de liquidación unilateral del contrato
'- Expedición del acta de cierre del expediente contractual
</t>
  </si>
  <si>
    <t>Cuadro de seguimiento de radicación de solicitudes de liquidación</t>
  </si>
  <si>
    <t>Seguimiento al trámite de liquidación de contratos cuyos informes finales de supervisión sean radicados por Orfeo en la oficina de Contratación</t>
  </si>
  <si>
    <t xml:space="preserve">Generación de alertas para el cumplimiento de los tiempos estipulados del PAA, obligación de mantener actualizado el expediente electrónico en el SECOP II, en la etapa de ejecución del contrato </t>
  </si>
  <si>
    <t>- Dar estricto cumplimiento a la normativa legal de mantener actualizado el expediente electrónico SECOP II.
'- Apoyo en la etapa de ejecución contractual</t>
  </si>
  <si>
    <t>- Cumplimiento de las obligaciones de la supervisión de contratos
'- Cumplimiento a la Ley, respecto a la función de mantener actualizado el expediente electrónico
'- Cumplir el deber de publicidad de la información contractual
'- Tener las herramientas para realizar la etapa de liquidación de los contratos</t>
  </si>
  <si>
    <t xml:space="preserve">Remitir trimestralmente correo electrónico a los supervisores de contratos recordando  a los supervisores de contratos la obligación de mantener actualizado el expediente electrónico en el SECOP II, en la etapa de ejecución del contrato </t>
  </si>
  <si>
    <t xml:space="preserve">TH- 048- F Verificación Perfil
TH-047-F Verificación Referencias Laborales
Verificación estudios académicos
</t>
  </si>
  <si>
    <t>* Información inconsistente, errada o adulterada de la nómina
* Inoportunidad en el reporte de las novedades
* Multas o pagos adicionales por el pago inoportuno de prestaciones sociales</t>
  </si>
  <si>
    <t>* Reprocesos en el pago de la nómina
* Deterioro del ambiente laboral 
* Pérdida de confianza por parte del colaborador</t>
  </si>
  <si>
    <t>*Revisar prenómina 
* Revisar cargue de novedades</t>
  </si>
  <si>
    <t>* Revisión y aprobación en el sistema de la nómina</t>
  </si>
  <si>
    <t>*Profesional de Compensación y Pagos 
* Jefe de Talento Humano</t>
  </si>
  <si>
    <t>* Disminución de la productividad</t>
  </si>
  <si>
    <t>* Participación de los directivos en la aprobación de los contenidos y demás información para el cumplimiento del objetivo de la acción de formación. 
* Revisar los contenidos de las capacitaciones y verificar que su estructura cumpla con el objetivo trazado.</t>
  </si>
  <si>
    <t>Plan de capacitación</t>
  </si>
  <si>
    <t>Jefe de Talento Humano</t>
  </si>
  <si>
    <t>*Deterioro del ambiente laboral.</t>
  </si>
  <si>
    <t>* Implementar acciones de forma conjunta con los líderes.</t>
  </si>
  <si>
    <t>Plan de Ambiente Laboral Saludable, plan de capacitación</t>
  </si>
  <si>
    <t>Jefe de Talento Humano, Profesional SST, Profesional de Formaci{on y Desarrollo</t>
  </si>
  <si>
    <t>*Inasistencia a eventos o compromisos ya adquiridos por la Entidad</t>
  </si>
  <si>
    <t>* Nuevas necesidades de servicio, para cumplir la misionalidad de CPE
 * Cambios en las agendas de los compromisos adquiridos con MinTIC
* Disminución de asignación  presupuestal</t>
  </si>
  <si>
    <t xml:space="preserve">* Control presupuestal
* Planeación de gastos de viaje
</t>
  </si>
  <si>
    <t>Seguimiento al Plan Anual de Adquisiciones - PAA</t>
  </si>
  <si>
    <t>* Incremento en el ausentismo
* Aumento de las enfermedades laborales</t>
  </si>
  <si>
    <t>* Participación de los directivos en las actividades definidas en los planes de salud y seguridad en el trabajo.
* Realizar ANS con los proveedores y las áreas.</t>
  </si>
  <si>
    <t xml:space="preserve">*Seguimiento a los planes de vigilancia epidemiológica
*Seguimiento Plan Anual de trabajo
</t>
  </si>
  <si>
    <t>Jefe de Talento Humano, Profesional SST</t>
  </si>
  <si>
    <t xml:space="preserve">* Retrasos en las respuesta de solicitudes.           </t>
  </si>
  <si>
    <t>Hoja de control
Historias Laborales digitalizadas.</t>
  </si>
  <si>
    <t>Jefe de Talento Humano, Generalista de Talento Humano</t>
  </si>
  <si>
    <t xml:space="preserve">1. Debilidad en la definición y conceptos a contratar.  
2. Falta de planeación en los cronogramas para la contratación.  
3. Demoras en el proceso de contratación.  
4. Declaración procesos desiertos.  </t>
  </si>
  <si>
    <t>* Informes de ejecución contractual.
* Realizar seguimiento a las obligaciones contractuales</t>
  </si>
  <si>
    <t>* Informes de supervisión mensual
*Certificados
*Cuadros de control
*Planillas</t>
  </si>
  <si>
    <t>Jefe de Talento Humano, profesional SST, Profesional de Formación y Desarrollo, Profesional de Selcción y Gastos de Viaje</t>
  </si>
  <si>
    <t>* Identificar claramente la necesidad
* Realizar estudio de mercado
* Presentar EPP que se ajuste al mercado y a la necesidad de CPE
*Correcta planeación</t>
  </si>
  <si>
    <t>*Estudios previos preliminares
* Estudios de mercado
* Contrato</t>
  </si>
  <si>
    <t>Jefe de Talento Humano, profesional SST, Profesional de Formación y Desarrollo, Profesional de Selcción y Gastos de Viaje, Generalista de Talento Humano</t>
  </si>
  <si>
    <t>Realizar el análisis de la necesidad e iniciar proceso para la contatación de la misma</t>
  </si>
  <si>
    <t>Correo eléctronico</t>
  </si>
  <si>
    <t>Oficio</t>
  </si>
  <si>
    <t>1) Realizar Comunicación directa con los directivos de las sedes para programar fechas y horarios de visitas con 15 días de antelación. </t>
  </si>
  <si>
    <t>(2) Presentar oficio de presentación del profesional que realiza la visita en donde se especifican datos de contacto para su verificación.</t>
  </si>
  <si>
    <t>(3) Realizar notificación y comunicación previa por correo electrónico. </t>
  </si>
  <si>
    <t>(4) Identificación de los funcionarios en sitio mediante carta de presentación debidamente suscrita por un directivo y presentación de carné institucional.</t>
  </si>
  <si>
    <t>Posible suplantación del personal de Monitoreo y Evaluación de Computadores Para Educar por parte de personas inescrupulosas para realizar hurtos u otras acciones delictivas a las instituciones educativas </t>
  </si>
  <si>
    <t>Carta</t>
  </si>
  <si>
    <t xml:space="preserve">
Realizar el seguimiento al contratista seleccionado para que suscriba las polizas y el contrato de forma oportuna
En el contrato deberá incluirse una clausula de multas.
Seguimiento semanal a través de la supervisión de la ejecución de la operación.
Planeación del cronograma de actividades de forma oportuna y eficaz
Informe de posible incumplimiento
Realizar procedimiento para la aplicación de multas por incumplimiento de los ANS.
</t>
  </si>
  <si>
    <t>Hacer la convocatoria con minimo tres meses  para que los docentes puedan tramitar los permisos y la consecución del dinero si es necesario para su traslado</t>
  </si>
  <si>
    <t xml:space="preserve">Realizar a través del Contac Center la gestión para la confirmación de la asistencia </t>
  </si>
  <si>
    <t>Validación informe de resultado de la campaña</t>
  </si>
  <si>
    <t>Publicación de la convocatoria en las redes de CPE</t>
  </si>
  <si>
    <t>Profesional Formación</t>
  </si>
  <si>
    <t xml:space="preserve">Publicación de la convocatoria en las redes de CPE con minimo 3 meses
</t>
  </si>
  <si>
    <t>Seguimiento a la inscripción</t>
  </si>
  <si>
    <t>Seguimiento al formulario de inscripción</t>
  </si>
  <si>
    <t>Profesional de Formación</t>
  </si>
  <si>
    <t>No presentación de información ante los órganos de control en los tiempos estipulados</t>
  </si>
  <si>
    <t>No realizar auditorías a los procesos en los tiempos estipulados</t>
  </si>
  <si>
    <t>No Reportar actos de corrupción observados en el ejercicio de evaluación de la entidad</t>
  </si>
  <si>
    <t>- Desconocimiento de los plazos para entrega de información
- Desconocimiento del aplicativo ante entes de control
- Falta de tiempo para la actividad
- Falta de control para las fechas estipuladas para la presentación de la Información</t>
  </si>
  <si>
    <t>- Diferentes actividades que impidan la realización de la actividad
- Sobrecarga laboral
- Falta de un programa anual de auditorías
- Falta de personal</t>
  </si>
  <si>
    <t>- Falta de mecanismos, espacios y canales para el reporte de actos de corrupción
- Falta de ética en el equipo de control interno
- Presiones al interior de la entidad para el no reporte de irregularidades</t>
  </si>
  <si>
    <t>Jefe de Auditoría Interna</t>
  </si>
  <si>
    <t>1. Cronograma de tiempos de presentación de información a entes de control</t>
  </si>
  <si>
    <t>2. Correos eléctronicos de solicitud de información a los procesos involucrados</t>
  </si>
  <si>
    <t>1. Cronograma actualizado</t>
  </si>
  <si>
    <t>3. Certificado emitido por el ente de control</t>
  </si>
  <si>
    <t>- Adecuada programación y asignación de actividades dentro del área de auditoría</t>
  </si>
  <si>
    <t>2. Enviar correo con anticipación de solicitud de la información a las áreas involucradas</t>
  </si>
  <si>
    <t>3. Entregar el informe presentado al ente de control</t>
  </si>
  <si>
    <t>Incumplimiento en las metas del proceso
Disminución en el alcance de la gestión de auditoria interna en los proceso de la entidad</t>
  </si>
  <si>
    <t>Programa Anual de  Auditoria</t>
  </si>
  <si>
    <t>- Procesos disciplinarios
'- Sanciones legales y/o económicas</t>
  </si>
  <si>
    <t>- Procesos disciplinarios, fiscales y/o penales
- Sanciones legales y/o económicas</t>
  </si>
  <si>
    <t>Soporte de prueba  de la  divulgación del Plan Anticprrupcion</t>
  </si>
  <si>
    <t>Realizar divulgación y seguimiento del Plan  anticorrupción
- Cruzar las observaciones realizadas en los ejercicios de auditoría de actos irregulares con las acciones plasmadas</t>
  </si>
  <si>
    <t>Profesional de Auditoría Interna</t>
  </si>
  <si>
    <t>Cuatrimestral</t>
  </si>
  <si>
    <t>Sensibilizar al personal de la entidad en temas de control interno</t>
  </si>
  <si>
    <t>Desconocimiento o necesidad de mayor apropiación en los temas de control interno por parte del personal de la entidad</t>
  </si>
  <si>
    <t>Mayor conocimiento e interiorización en los temas de control interno por parte del personal de la entidad</t>
  </si>
  <si>
    <t>Jornadas de sensibilización en temas de control interno</t>
  </si>
  <si>
    <t>Presentación de sensibilización o correo eléctronico de socialización o pantallazo de sensibilización</t>
  </si>
  <si>
    <t>Incumplimiento de los tiempos de atención de los casos de garantía reportadas por las sedes beneficiarias por parte de la entidad.</t>
  </si>
  <si>
    <t>- Alto volumen de casos de garantía reportados en el centro de contacto.
- Acumulación de terminales sin gestionar en centro por parte del personal técnico, debido al volumen de recepción.
 - Ocupación en otras actividades del proceso o de la subdirección operativa.</t>
  </si>
  <si>
    <t xml:space="preserve">- No contar con equipos de cómputo para remplazar garantías reportadas por las sedes beneficiadas.
- Quejas por parte de las sedes beneficiadas.
- Las sedes beneficiadas no podrían utilizar los equipos de cómputo. </t>
  </si>
  <si>
    <t xml:space="preserve">
'- Utilizar la garantía anticipada entregada por los proveedores de compras de terminales.</t>
  </si>
  <si>
    <t>- Realizar plan de choque para gestionar los casos retrasados.</t>
  </si>
  <si>
    <t>Base de recepción y despachos</t>
  </si>
  <si>
    <t>Profesional de servicio al cliente</t>
  </si>
  <si>
    <t>Reporte de casos retrasados de soporte técnico</t>
  </si>
  <si>
    <t>- Informes de ejecución contractual donde se realiza el seguimiento a las obligaciones</t>
  </si>
  <si>
    <t>- Informes de supervisión mensual</t>
  </si>
  <si>
    <t>Supervisor de contrato</t>
  </si>
  <si>
    <t>Entregar el anexo técnico junto con los soportes y la propuesta económica cumpliendo con el cronograma establecido.
Entregar el estudio de mercado de forma oportuna.
Hacer ajustes al anexo técnico teniendo en cuenta el resultado del estudio de mercado en los tiempo establecidos.</t>
  </si>
  <si>
    <t>Riesgo Inherente + Resultado del diseño del control</t>
  </si>
  <si>
    <t>Aumento por encima de la banda superior de la T.R.M. establecida en el estudio de riesgos</t>
  </si>
  <si>
    <t>-Atención a procesos legales 
-Pago de indemnizaciones en caso que el proceso se falle en contra de CPE
-Incumplimiento de entregas hasta que se soluciones el desequilibrio</t>
  </si>
  <si>
    <t>1. Realizar un análisis de riesgo riguroso.</t>
  </si>
  <si>
    <t>2. Realizar las proyecciones de compra con una T.R.M. elevada.</t>
  </si>
  <si>
    <t>Demandas por desequilibrio económico de contratos en la adquisición de las nuevas soluciones tecnológicas.</t>
  </si>
  <si>
    <t>Sobreocupación de la bodega de CENARE</t>
  </si>
  <si>
    <t>Impacto ambiental negativo de los equipos obsoletos que fueron entregados por el programa</t>
  </si>
  <si>
    <t>Incumplimiento de requisitos legales ambientales aplicables al proceso</t>
  </si>
  <si>
    <t>Reducción del peso promedio por terminal retomada</t>
  </si>
  <si>
    <t>Reducción de los componentes que conforman los equipos obsoletos retomados en CENARE</t>
  </si>
  <si>
    <t>No entrega de equipos obsoletos por parte de las sedes educativas, casa de cultura y bibliotecas publicas.</t>
  </si>
  <si>
    <t>Campañas de sensibilización a la comunidad educativa sobre los beneficios de efectuar la gestión ambientalmente racional de los equipos electrónicos</t>
  </si>
  <si>
    <t xml:space="preserve">Precio desfavorable en el mercado de los materiales a subastar.
Demoras en los procesos de contratación de subasta y de gestores de residuos peligrosos.
Demoras en los procesos de enajenación. </t>
  </si>
  <si>
    <t>- Desconocimiento de la gestión de la retoma (Entes Territoriales - Secretarías de Educación - Instituciones Educativas)
- Secretarias de educación no permiten hacer la retoma de forma ágil
- Presupuesto de la entidad disponible para la retoma es insuficiente</t>
  </si>
  <si>
    <t>Incumplimiento del procedimiento de análisis, identificación y evaluación de aspectos legales
No implementación del plan de manejo ambiental en CENARE</t>
  </si>
  <si>
    <t>Mejoras en la tecnología
Aumento en la retoma de equipos más modernos
Modificación de tipo de equipos a entregar por parte de la entidad (menor peso)</t>
  </si>
  <si>
    <t>Desensamble de los equipos en las sedes educativas, casas de cultura y bibliotecas públicas.
Entrega de componentes valiosos de los equipos a recicladores</t>
  </si>
  <si>
    <t>Entrega de equipos obsoletos a gestores de RAEE privados
Entrega bajo condición de reposición.
A pesar que su vida util expiro, siguen siendo utiles en las sedes educativas.</t>
  </si>
  <si>
    <t>"Dificultad para la recepción de equipos provenientes del plan retoma
Incumplimiento de cronograma
Incumplimiento de metas
Observaciones durante la visita de seguimiento a la Licencia Ambiental.
"</t>
  </si>
  <si>
    <t>Pérdida de imagen del programa
- Impactos ambientales y en la salud por acumulación de residuos electrónicos en las regiones
- Gestión informal de los residuos a través de los recicladores
- Incumplimiento de meta de retoma y demanufactura</t>
  </si>
  <si>
    <t>"Impacto negativo al ambiente
Pago de Sanciones o multas impuestas por la autoridad competente
Incumplimiento de los objetivos HSEQ referentes al cuidado del ambiente
Hallazgos de audoría interna y externa
Pérdida de licencia ambiental"</t>
  </si>
  <si>
    <t>Retraso en el cronograma
Incumplimiento de metas de la vigencia</t>
  </si>
  <si>
    <t>Reducción del peso promedio de los equipos por terminal retomada.
Incumplimiento de la meta de demanufactura por reducción de peso de los equipos a demanufactura</t>
  </si>
  <si>
    <t>Incumplimiento de metas.
Afectación en los contratos de transporte, operación en campo y RESPEL.
Disminución en el ingreso de recursos economicos a traves de la valorización de materiales.</t>
  </si>
  <si>
    <t>Ajustar en sistemas de información los pesos promedios de los equipos.</t>
  </si>
  <si>
    <t xml:space="preserve">Relatorias de eventos
Brief de comunicaciones
</t>
  </si>
  <si>
    <t>Organización continua de la bodega aprovechando espacios y posiciones en estanteria, depurando inventarios y dando continuidad en los procesos de entrega de material por subasta y gestión externa de RESPEL.</t>
  </si>
  <si>
    <t>Profesional de Sostenibilidad Ambiental</t>
  </si>
  <si>
    <t>Sensibilización a sedes educativas en el correcto manejo de los residuos previniendo el impacto negativo al medio ambiente</t>
  </si>
  <si>
    <t>Infografía de sensibilización</t>
  </si>
  <si>
    <t>Indicadores fichas seguimiento al Plan de Manejo Ambiental</t>
  </si>
  <si>
    <t>Implementación del Plan de Manejo Ambiental</t>
  </si>
  <si>
    <t>Sistema de información de demanufactura</t>
  </si>
  <si>
    <t>Sensibilizar a las sedes educativas respecto a los riesgos ambientales que incurren al demanufacturar los equipos sin condiciones de seguridad e infraestructura requeridas.</t>
  </si>
  <si>
    <t>Sistema de información de bodega</t>
  </si>
  <si>
    <t>Universo de retoma (Reporte de gestión directa)</t>
  </si>
  <si>
    <t>Gestión directa con los entes territoriales realizando campañas.</t>
  </si>
  <si>
    <t>Realizar eventos de difusión de retoma masiva con entidades territoriales</t>
  </si>
  <si>
    <t>Relatoria del evento de retoma</t>
  </si>
  <si>
    <t>Jefe de Sostenibilidad Ambiental</t>
  </si>
  <si>
    <t>Participación en la ejecución del sistema de seguridad y salud en el trabajo (SST)</t>
  </si>
  <si>
    <t>Listados de asistencia</t>
  </si>
  <si>
    <t>Técnico de Sostenibilidad Ambiental</t>
  </si>
  <si>
    <t>Inconsistencias y/o pérdidas en los inventarios</t>
  </si>
  <si>
    <t xml:space="preserve">1. Registro no oportuno de las salidas en el almacén/bodega                                                   2. Falta de verificación y control en los soportes para el ingreso y salida de bienes del almacén/bodega                                                                 </t>
  </si>
  <si>
    <t>Realizar arqueos a invertario</t>
  </si>
  <si>
    <t>Acta de Arquedo de bodega</t>
  </si>
  <si>
    <t>Subdirector de Operaciones</t>
  </si>
  <si>
    <t>3. Realizar el monitoreo y proyección frecuente de la T.R.M.</t>
  </si>
  <si>
    <t>Estudio de mercado del proceso</t>
  </si>
  <si>
    <t>Informe de monitoreo</t>
  </si>
  <si>
    <t>Profesional Especializado de Soluciones Tecnológicas</t>
  </si>
  <si>
    <t>1. Fallas en el seguimiento y control de la ejecución del contrato.
2. Falta de claridad al momento de definir las obligaciones a cargo del contratista.</t>
  </si>
  <si>
    <t>1. Fallas en el seguimiento y control de la ejecución del contrato.
2. Falta de claridad al momento de definir las obligaciones a cargo del contratista.
3. Incumplimiento de los proveedores en la entrega de elementos adquiridos por diferentes factores asociados a transporte y proceso de manufactura.
4. Incumplimiento debido a la coyuntura causada por el Covid-19 impactando directamente la cadena de abastecimiento.</t>
  </si>
  <si>
    <t>Gestionar oportunamente la supervisión de los contratos.</t>
  </si>
  <si>
    <t>Solicitar el procesos por presunto incumplimiento</t>
  </si>
  <si>
    <t>Solicitud del proceso de presunto incumplimiento</t>
  </si>
  <si>
    <t>Profesional de Soluciones Tecnológicas</t>
  </si>
  <si>
    <t>Formato de inventarios</t>
  </si>
  <si>
    <t>Profesional y Técnico de Soluciones Tecnológicas</t>
  </si>
  <si>
    <t>La fuente de información no suministra la información precisa o se presenta equivocación de quien procesa la información</t>
  </si>
  <si>
    <t>Pérdida de credibilidad interna y externa
Mala imagen de la entidad
Mala imagen de MinTic
Mala imagen del Gobierno Nacional
Llamados de antención internos y/o procesos disciplinarios en quien incurra en el error</t>
  </si>
  <si>
    <t>Divulgación de información incompleta, confusa o inadecuada por parte de la entidad</t>
  </si>
  <si>
    <t>Manipulación de información por agentes externos con intereses particulares</t>
  </si>
  <si>
    <t>Intereses económicos y /o particulares en ganar procesos de contratación
Daño a la entidad o al gobierno por intereses particulares</t>
  </si>
  <si>
    <t>Baja de credibilidad
Mala reputación corporativa
Mala imagen de la entidad
Pérdida de credibilidad interna y externa
Sanciones por partes de los entes de control</t>
  </si>
  <si>
    <t>Asesora de Comunicaciones</t>
  </si>
  <si>
    <t>Pantallazos de publicación en los diferentes canales donde se haya anunciado la información a interesados.</t>
  </si>
  <si>
    <t>Publicar la información en diferentes canales  promoviendo y facilitando la transparencia y la veracidad de la información ante la opinión pública e interesados.</t>
  </si>
  <si>
    <t>Se hace necesario determinar o identificar los diferentes públicos objetivo para determinar el canal idoneo a través del cual se debe comunicar o informar.</t>
  </si>
  <si>
    <t>Mejorar la respuesta de la comunicación enviada a nuestros beneficiarios o público objetivo logrando impacto esperado en la misma.</t>
  </si>
  <si>
    <t>Solicitud directa de la información al área encargada de consolidar cifras.</t>
  </si>
  <si>
    <t>Solicitud de información al área encargada</t>
  </si>
  <si>
    <t>Validar el cumplimiento del Manual comunicaciones donde se encuentra los lineamientos para la gestión de la información, el procedimiento a seguir y las responsabilidades</t>
  </si>
  <si>
    <t>Formato Brief y/o correo eléctronico</t>
  </si>
  <si>
    <t>No es sujeto de seguimiento</t>
  </si>
  <si>
    <t>Auditoría Interna</t>
  </si>
  <si>
    <t>Identificar los canales de acuerdo con el público objetivo.</t>
  </si>
  <si>
    <t>Formato Brief y/o presentación de campaña</t>
  </si>
  <si>
    <t>Degradación y afectación en los  servicios esenciales (canales de red, infraestructura física y en la nube) de la entidad soportados en la operación de TI.</t>
  </si>
  <si>
    <t>Fuga y/o pérdida de información sensible o crítica de la entidad (datos personales)</t>
  </si>
  <si>
    <t xml:space="preserve">Infraestructura de TI insuficiente para atender la demanda de servicios. </t>
  </si>
  <si>
    <t xml:space="preserve">Demora en la atención de incidentes y requerimientos de servicios de TI y de sistemas de información </t>
  </si>
  <si>
    <t>Lentitud en la conectividad, perder la conexión en los sistemas
No se tendría acceso a los servidores
No se tendría acceso a la información</t>
  </si>
  <si>
    <t>*Obsolescencia Tecnológica
* Falta de monitoreo periodico sobre la operación de la infraestructura de tecnología. 
*Falta de mantenimiento preventivo y/o correctivo de los equipos y software de la infraestructura de TI
*Fallas en la plataforma de TI</t>
  </si>
  <si>
    <t>Ejecutar el Plan de mantenimiento de Servicios Tecnológicos, realizando seguimiento al comportamiento de la plataforma tecnológica (canales de red, infraestructura física y en la nube)</t>
  </si>
  <si>
    <t xml:space="preserve">Profesional de infraestructura 
Agente de mesa de servicio </t>
  </si>
  <si>
    <t xml:space="preserve">Reportes de monitoreo de infraestructura
Informe de actividades de mantenimiento
</t>
  </si>
  <si>
    <t>*Crecimiento de la demanda de servicios institucionales.
*Cambios inesperados en los planes de trabajo de los usuarios/nuevos proyectos con requerimientos de infraestructura.</t>
  </si>
  <si>
    <t>Indisponibilidad de servicios solicitados por parte de los usuarios
Afectación en los proyectos de TI</t>
  </si>
  <si>
    <t xml:space="preserve">Profesional de Infraestructura 
</t>
  </si>
  <si>
    <t xml:space="preserve">Trimestral </t>
  </si>
  <si>
    <t xml:space="preserve">Reporte de consumo de bolsa de recursos de azure
</t>
  </si>
  <si>
    <t>Monitoreo periódico de las capacidades de infraestructura tecnológica en la nube</t>
  </si>
  <si>
    <t>Incumplimiento en los acuerdos de servicio
Restrasos en la operación del proceso a atender
Incumplimiento en el indicador de la mesa de servicio</t>
  </si>
  <si>
    <t xml:space="preserve">*Falta de seguimiento a las solicitudes de los usuarios realizados a través de la Plataforma Mantis o de los canales de atención de mesa de servicio de TI. 
*Personal Insuficiente para la atención de las solicitudes y requerimiento </t>
  </si>
  <si>
    <t>Realizar seguimiento del estado de los casos reportados en mesa de servicio y Mantis</t>
  </si>
  <si>
    <t xml:space="preserve">Arquitecto TI
Técnico TI
</t>
  </si>
  <si>
    <t xml:space="preserve">
*Reporte de los  casos de Mantis 
*Reporte de los  casos de la Mesa de servicio 
</t>
  </si>
  <si>
    <t>Uso inadecuado de información privilegiada
Pérdida de confinciedalidad
Fraude
Pérdida de imagen de la entidad</t>
  </si>
  <si>
    <t xml:space="preserve">Realizar el seguimiento de las políticas para el control de acceso </t>
  </si>
  <si>
    <t xml:space="preserve">Profesional de Infraestructura </t>
  </si>
  <si>
    <t>Reporte de seguimiento a políticas de acceso</t>
  </si>
  <si>
    <t>Pantallazos de backaups</t>
  </si>
  <si>
    <t xml:space="preserve">*Reporte de Monitoreo a dispositivos de seguridad perimetral </t>
  </si>
  <si>
    <t xml:space="preserve">*Envío de boletines de seguridad al personal de CPE </t>
  </si>
  <si>
    <t xml:space="preserve">Programación y ejecución de backups </t>
  </si>
  <si>
    <t>Dispositivos de seguridad perimetral</t>
  </si>
  <si>
    <t>Envío de boletines de amenazas informaticas y recomendaciones a usuarios finales</t>
  </si>
  <si>
    <t xml:space="preserve">Máximizar el aprovechamiento de las herramientas de trabajo colaborativo y recursos para  trabajo remoto por parte de los colaboradores de CPE </t>
  </si>
  <si>
    <t xml:space="preserve">Nuevo entorno laboral que requiere competencias tecnologicas especificas.
Impulso al teletrabajo o trabajo remoto debido a medidas de distanciamiento social. 
Disponibilidad de herramientas colaborativas y recursos para acceso y manejo de la información de forma remota. </t>
  </si>
  <si>
    <t>Apropiación de las herramientas colaborativas y recursos para acceso y manejo de la información de forma remota.</t>
  </si>
  <si>
    <t xml:space="preserve">*Realizar acciones para fortalecer las competencias tecnológicas de usuarios finales en el uso de Herramientas disponibles para trabajo colaborativo </t>
  </si>
  <si>
    <t xml:space="preserve">*Listado de asistencia de capacitación </t>
  </si>
  <si>
    <t>Profesional de TI
(Planner)</t>
  </si>
  <si>
    <t>Ampliar la posibilidad de formación y socialización del taller de apropiación a través de la plataforma virtual desarrollada por CPE, logrando que el taller sea explorado por un mayor número de sedes educativas, estudiantes, docentes y/o padres de familia.</t>
  </si>
  <si>
    <t>Dar a conocer a las diferentes Et y  a traves de medios virtuales la facilidad de acceder al taller, así como el poco tiempo que se necesita para completar todos los modulos.</t>
  </si>
  <si>
    <t>Se mejora y consolida la imagen de CPE a través de un producto desarrollado al interior de la entidad, se impacta a traves del taller a un mayor número de personas.</t>
  </si>
  <si>
    <t>1. Fallas en el seguimiento y control de la ejecución del contrato.
2. Falta de claridad al momento de definir las obligaciones a cargo del contratista.
3. Afectación en la vias del país que no permiten el acceso a las sedes, dificultad en los medios de comunicación, tales como internet, telefonia, etc. Paros publicos, pandemia, entre otras.</t>
  </si>
  <si>
    <t>(1) Debilidad en la definición y conceptos a contratar.  
(2) Falta de planeación en los cronogramas para la contratación. 
(3) Estudios de mercado por encima del presupuesto de la entidad para contratar los operadores. 
(4) Demoras en el proceso de contratación.  
(5) Declaración procesos desiertos.</t>
  </si>
  <si>
    <t>Incumplimiento de metas y/u objetivos
Retrasos en la ejecución del proceso
Sobre carga operativa al equipo interno de gestión logística</t>
  </si>
  <si>
    <t>Jefe de Gestión Logística</t>
  </si>
  <si>
    <t>Bajo o nulo apoyo de las entidades territoriales y/o sedes educativas en las que se desarrollará la estrategia de acceso y apropiación de las TIC</t>
  </si>
  <si>
    <t>Las ET no conocen a CPE
Las Entidades pueden estar mal informadas, sobre los beneficios de CPE.
La comunicación con las ET presenta dificultades.
Debido a la emergencia sanitaria que inicio en el mes de marzo de 2020, se han generado cursos virtuales  de diferentes entidades del estado con el objetivo de seguir capacitando y llevando conocimiento a las comunidades educativas, lo cual genera una sobre oferta.</t>
  </si>
  <si>
    <t>Retraso en las actividades de los operadores.
-Retraso en la ejecución del presupuesto.
-Retraso en el cronograma de actividades.
-Impacto sobre las Metas de CPE para la vigencia.
-Incumplimiento de la meta de los talleres de apropiación de CPE debido a la sobre oferta de cursos.</t>
  </si>
  <si>
    <t>Contactar las regiones y/o sedes educativas con las que se presente inconvenientes a  nivel departamental y/o municipal para afianzar la relación con los beneficiarios y de requerirse, para consolidar las ET interesadas en firmar convenios.</t>
  </si>
  <si>
    <t>Informe de Entidades Territoriales y/o sedes educativas contactadas.</t>
  </si>
  <si>
    <t>Fallas en la plataforma dispuesta para el desarrollo del taller de la estrategia.</t>
  </si>
  <si>
    <t>Incumplimiento de la meta de los talleres de apropiación de CPE.</t>
  </si>
  <si>
    <t>Fallas de conexión a internet.
Fallas en el servidor en el que se aloja el taller.</t>
  </si>
  <si>
    <t>Monitorear el comportamiento de la plataforma a través de la cual se desarrolla el taller.</t>
  </si>
  <si>
    <t>Acta reunión de grupo primario.</t>
  </si>
  <si>
    <t>Jefe oficina de logística</t>
  </si>
  <si>
    <t>Socializar con las ET a través de redes sociales y/o medios virtuales la posibilidad de acceder al taller. Lo anterior una vez la estrategia de acceso 2021 se comience a ejecutar.</t>
  </si>
  <si>
    <t>Publicaciones en medios virutales.</t>
  </si>
  <si>
    <t>*Ataques Informaticos (Ataques de ransomware 
Ataques de Phising)
*Falta de cultura de seguridad  por parte de los colaboradores de CPE 
*Fallas en la plataforma de TI</t>
  </si>
  <si>
    <t>Segmentar los canales a comunicar (identificación de públicos objetivos)</t>
  </si>
  <si>
    <t>Convenios con entes territoriales
Eventos de retoma
Talleres de sensibilización</t>
  </si>
  <si>
    <t>Impacto ambiental positivo al dar a conocer a la comunidad educativa los beneficios de efectuar la gestión ambiental racional de los equipos eléctricos y eléctronicos</t>
  </si>
  <si>
    <t>Realizar campañas de sensibilización de manejo adecuado de RAEE</t>
  </si>
  <si>
    <t>Socializar masivamente los servicios que brinda el proceso.</t>
  </si>
  <si>
    <t>Dar a conocer a los beneficiarios los diferentes servicios que brinda la Entidad a través del proceso.</t>
  </si>
  <si>
    <t>Desconocimiento de los diferentes públicos de los servicios que brinda la entidad desde el proceso de servicio al cliente</t>
  </si>
  <si>
    <t>Reporte de campañas</t>
  </si>
  <si>
    <t>Divulgar a través de los canales de contacto los diferentes servicios postentrega que brinda CPE.</t>
  </si>
  <si>
    <t>Profesional de Servicio al Cliente</t>
  </si>
  <si>
    <t>No identificación,  anállisis y evaluación de aspectos legales de la entidad (aspectos referentes a los sistemas integrados de gestión)
No implementación del plan de manejo ambiental en la entidad (sistema de gestión ambiental)</t>
  </si>
  <si>
    <t>Incumplimiento de requisitos legales y reglamentarios aplicables a la entidad</t>
  </si>
  <si>
    <t>Multas - sanciones
Pérdida de certificados - licencia ambiental</t>
  </si>
  <si>
    <t>Auditorías internas HSEQ
(Plan de manejo ambiental)</t>
  </si>
  <si>
    <t>Normograma de la entidad</t>
  </si>
  <si>
    <t xml:space="preserve">Informes de auditoria interna HSEQ </t>
  </si>
  <si>
    <t>Realizar la actualización y validación del normograma de la entidad (asesoria del proceso de gestión jurídica)</t>
  </si>
  <si>
    <t>Contratista HSEQ</t>
  </si>
  <si>
    <t>Bimensual</t>
  </si>
  <si>
    <t>Pérdida de los certificados obtenidos por la implementación de los sistemas de gestión de calidad y ambiental</t>
  </si>
  <si>
    <t>Verificación adicional a los procesos misionales sobre el cumplimiento de los sistemas de gestión</t>
  </si>
  <si>
    <t>Pérdida de imagen de la entidad
Insantisfacción de las necesidades de los beneficiados
Falta de control en el impacto ambiental negativo generado por la misión de la entidad</t>
  </si>
  <si>
    <t>Recortes en el presupuesto al proceso
No mantenimiento a los sistemas de gestión
Desactualización de los sistemas de gestión
Pérdida de control y trazabilidad de los procesos</t>
  </si>
  <si>
    <t>Verificar la aprobación de recursos para la implementación y seguimiento del sistema de gestión HSEQ</t>
  </si>
  <si>
    <t>Implementar el plan de mejora de los sistemas de gestión</t>
  </si>
  <si>
    <t>Contratos de profesional HSEQ y ente certificador</t>
  </si>
  <si>
    <t>Plan de implementación de mejora de los sistemas de gestión</t>
  </si>
  <si>
    <t>Jefe de la Oficina Asesora de Planeación</t>
  </si>
  <si>
    <t>Apropiación del sistema integrado de gestión</t>
  </si>
  <si>
    <t>Mantenimiento a los sistemas integrados de gestión</t>
  </si>
  <si>
    <t xml:space="preserve">Realizar inspecciones a los procesos misionales </t>
  </si>
  <si>
    <t xml:space="preserve">Contratista HSEQ </t>
  </si>
  <si>
    <t>Reporte de las inspecciones</t>
  </si>
  <si>
    <t>Vencimiento de términos de los procesos que cursan contra la entidad</t>
  </si>
  <si>
    <t>Omisión al seguimeinto de los proceso que cursa en contra de la entidad</t>
  </si>
  <si>
    <t>Inadmisión de la demanda
Inadmisión de los recursos
Inadmisión en las contestaciones
Disminución de recursos de la Entidad</t>
  </si>
  <si>
    <t>Vigilar los procesos por medios electrónicos diariamente y visitar los despachos judiciales</t>
  </si>
  <si>
    <t>Reporte de seguimiento a procesos</t>
  </si>
  <si>
    <t>Jefe de Jurídica</t>
  </si>
  <si>
    <t xml:space="preserve">Creación de matriz de control actuaciones judicial </t>
  </si>
  <si>
    <t>Mejor seguimiento y control de las actuaciones judiciales con terminos ajustados a cada tipo de proceso</t>
  </si>
  <si>
    <t>Admisión de la demanda
Admisión En la presentacion de recursos y  contestaciones
Conservacion de recursos de la Entidad</t>
  </si>
  <si>
    <t>Realizar seguimiento a la matriz de control actuaciones judiciales la cual es actualizada cada que haya una actuación.</t>
  </si>
  <si>
    <t>Matriz de seguimiento</t>
  </si>
  <si>
    <t>Revisión de las historias laborales activas e inactivas y digitalización de las hojas de vida activas conforme a la hoja de control establecida</t>
  </si>
  <si>
    <t>Plan de trabajo  para la revisión y digitalización</t>
  </si>
  <si>
    <t>Transferencia de conocimiento respecto a la adquisición, recepción, verificación y despacho de soluciones tecnológicas</t>
  </si>
  <si>
    <t>Lecciones aprendidas de las etapas pre/post contractual para la adquisición de terminales.
Mejora en los tiempos de ejecución y optimización de procesos</t>
  </si>
  <si>
    <t>Oportunidad de mejora en los tiempos de ejecución y optimización de procesos.
Mejorar la imagen de CPE.
Convertir a CPE en un referente para la adquisición y entrega de soluciones tecnológicas</t>
  </si>
  <si>
    <t>Realizar socialización sobre el análisis de los resultados obtenidos en el focus group
Programar capacitación con todos los procesos de la Subdirección Operativa acerca de las terminales y los contenidos educativos que se entregarán en la vigencia
Realizar comparación con el proceso de compra de la vigencia anterior indicando ahorros y diferencias en las características técnicas.</t>
  </si>
  <si>
    <t>Profesionales de Soluciones Tecnológicas</t>
  </si>
  <si>
    <t>R1_DE</t>
  </si>
  <si>
    <t>R2_DE</t>
  </si>
  <si>
    <t>R3_DE</t>
  </si>
  <si>
    <t>R4_DE</t>
  </si>
  <si>
    <t>R5_DE</t>
  </si>
  <si>
    <t>R6_DE</t>
  </si>
  <si>
    <t>R7_DE</t>
  </si>
  <si>
    <t>R1_ME</t>
  </si>
  <si>
    <t>R2_ME</t>
  </si>
  <si>
    <t>R1_FE</t>
  </si>
  <si>
    <t>R2_FE</t>
  </si>
  <si>
    <t>R3_FE</t>
  </si>
  <si>
    <t>R4_FE</t>
  </si>
  <si>
    <t>R5_FE</t>
  </si>
  <si>
    <t>R6_FE</t>
  </si>
  <si>
    <t>R1_GAF</t>
  </si>
  <si>
    <t>R2_GAF</t>
  </si>
  <si>
    <t>R3_GAF</t>
  </si>
  <si>
    <t>R4_GAF</t>
  </si>
  <si>
    <t>R5_GAF</t>
  </si>
  <si>
    <t>R6_GAF</t>
  </si>
  <si>
    <t>R1_TH</t>
  </si>
  <si>
    <t>R2_TH</t>
  </si>
  <si>
    <t>R3_TH</t>
  </si>
  <si>
    <t>R4_TH</t>
  </si>
  <si>
    <t>R5_TH</t>
  </si>
  <si>
    <t>R6_TH</t>
  </si>
  <si>
    <t>R7_TH</t>
  </si>
  <si>
    <t>R8_TH</t>
  </si>
  <si>
    <t>R1_AI</t>
  </si>
  <si>
    <t>R2_AI</t>
  </si>
  <si>
    <t>R3_AI</t>
  </si>
  <si>
    <t>R1_SC</t>
  </si>
  <si>
    <t>R2_SC</t>
  </si>
  <si>
    <t>R3_SC</t>
  </si>
  <si>
    <t>R1_ST</t>
  </si>
  <si>
    <t>R2_ST</t>
  </si>
  <si>
    <t>R3_ST</t>
  </si>
  <si>
    <t>R4_ST</t>
  </si>
  <si>
    <t>R5_ST</t>
  </si>
  <si>
    <t>R1_SA</t>
  </si>
  <si>
    <t>R2_SA</t>
  </si>
  <si>
    <t>R3_SA</t>
  </si>
  <si>
    <t>R4_SA</t>
  </si>
  <si>
    <t>R5_SA</t>
  </si>
  <si>
    <t>R6_SA</t>
  </si>
  <si>
    <t>R7_SA</t>
  </si>
  <si>
    <t>R8_SA</t>
  </si>
  <si>
    <t>R9_SA</t>
  </si>
  <si>
    <t>R10_SA</t>
  </si>
  <si>
    <t>R1_COM</t>
  </si>
  <si>
    <t>R2_COM</t>
  </si>
  <si>
    <t>R3_COM</t>
  </si>
  <si>
    <t>R4_COM</t>
  </si>
  <si>
    <t>R1_TI</t>
  </si>
  <si>
    <t>R2_TI</t>
  </si>
  <si>
    <t>R3_TI</t>
  </si>
  <si>
    <t>R4_TI</t>
  </si>
  <si>
    <t>R5_TI</t>
  </si>
  <si>
    <t>R6_TI</t>
  </si>
  <si>
    <t>R1_GL</t>
  </si>
  <si>
    <t>R2_GL</t>
  </si>
  <si>
    <t>R3_GL</t>
  </si>
  <si>
    <t>R4_GL</t>
  </si>
  <si>
    <t>R1_HSEQ</t>
  </si>
  <si>
    <t>R2_HSEQ</t>
  </si>
  <si>
    <t>R1_GJ</t>
  </si>
  <si>
    <t>R1_CONT</t>
  </si>
  <si>
    <t>R2_CONT</t>
  </si>
  <si>
    <t>R3_CONT</t>
  </si>
  <si>
    <t>R4_CONT</t>
  </si>
  <si>
    <t>R5_CONT</t>
  </si>
  <si>
    <t>R6_CONT</t>
  </si>
  <si>
    <t>MATRIZ DE RIESGOS Y OPORTUNIDADES</t>
  </si>
  <si>
    <t>Código:
DE-002-Mp</t>
  </si>
  <si>
    <t>Fecha:
Agosto/2021</t>
  </si>
  <si>
    <t>Versión:
4</t>
  </si>
  <si>
    <t>Página 1 de 5</t>
  </si>
  <si>
    <t>ID</t>
  </si>
  <si>
    <t>O1_DE</t>
  </si>
  <si>
    <t>O1_FE</t>
  </si>
  <si>
    <t>O1_GAF</t>
  </si>
  <si>
    <t>O1_CONT</t>
  </si>
  <si>
    <t>O2_CONT</t>
  </si>
  <si>
    <t>O1_TH</t>
  </si>
  <si>
    <t>O1_AI</t>
  </si>
  <si>
    <t>O1_SC</t>
  </si>
  <si>
    <t>O1_SA</t>
  </si>
  <si>
    <t>O1_COM</t>
  </si>
  <si>
    <t>O1_TI</t>
  </si>
  <si>
    <t>O1_GL</t>
  </si>
  <si>
    <t>O1_HSEQ</t>
  </si>
  <si>
    <t>O1_GJ</t>
  </si>
  <si>
    <t>O1_ST</t>
  </si>
  <si>
    <t>Página de 1 a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</si>
</sst>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17"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0"/>
      <name val="Arial"/>
      <family val="2"/>
    </font>
    <font>
      <b/>
      <sz val="10"/>
      <color theme="1"/>
      <name val="Calibri"/>
      <family val="2"/>
      <scheme val="minor"/>
    </font>
    <font>
      <sz val="9"/>
      <color indexed="81"/>
      <name val="Tahoma"/>
      <family val="2"/>
    </font>
    <font>
      <b/>
      <sz val="9"/>
      <color indexed="81"/>
      <name val="Tahoma"/>
      <family val="2"/>
    </font>
    <font>
      <sz val="10"/>
      <color theme="1"/>
      <name val="Calibri"/>
      <family val="2"/>
      <scheme val="minor"/>
    </font>
    <font>
      <sz val="10"/>
      <color indexed="8"/>
      <name val="Arial"/>
      <family val="2"/>
    </font>
    <font>
      <sz val="11"/>
      <color indexed="8"/>
      <name val="Calibri"/>
      <family val="2"/>
    </font>
    <font>
      <sz val="11"/>
      <name val="Calibri"/>
      <family val="2"/>
    </font>
    <font>
      <sz val="11"/>
      <color rgb="FF000000"/>
      <name val="Calibri"/>
      <family val="2"/>
    </font>
    <font>
      <sz val="11"/>
      <name val="Calibri"/>
      <family val="2"/>
      <scheme val="minor"/>
    </font>
    <font>
      <b/>
      <sz val="36"/>
      <color theme="4"/>
      <name val="Calibri"/>
      <family val="2"/>
      <scheme val="minor"/>
    </font>
    <font>
      <b/>
      <sz val="20"/>
      <color theme="4" tint="-0.249977111117893"/>
      <name val="Calibri"/>
      <family val="2"/>
      <scheme val="minor"/>
    </font>
    <font>
      <b/>
      <sz val="18"/>
      <color theme="4" tint="-0.249977111117893"/>
      <name val="Calibri"/>
      <family val="2"/>
      <scheme val="minor"/>
    </font>
  </fonts>
  <fills count="14">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theme="0"/>
        <bgColor theme="4" tint="0.79998168889431442"/>
      </patternFill>
    </fill>
    <fill>
      <patternFill patternType="solid">
        <fgColor theme="5" tint="0.39997558519241921"/>
        <bgColor indexed="64"/>
      </patternFill>
    </fill>
    <fill>
      <patternFill patternType="solid">
        <fgColor theme="4" tint="0.39997558519241921"/>
        <bgColor indexed="64"/>
      </patternFill>
    </fill>
    <fill>
      <patternFill patternType="solid">
        <fgColor theme="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theme="2" tint="-0.499984740745262"/>
      </left>
      <right style="medium">
        <color theme="2" tint="-0.499984740745262"/>
      </right>
      <top style="medium">
        <color theme="2" tint="-0.499984740745262"/>
      </top>
      <bottom/>
      <diagonal/>
    </border>
    <border>
      <left style="medium">
        <color theme="2" tint="-0.499984740745262"/>
      </left>
      <right style="medium">
        <color theme="2" tint="-0.499984740745262"/>
      </right>
      <top/>
      <bottom/>
      <diagonal/>
    </border>
    <border>
      <left style="medium">
        <color theme="2" tint="-0.499984740745262"/>
      </left>
      <right style="medium">
        <color theme="2" tint="-0.499984740745262"/>
      </right>
      <top/>
      <bottom style="medium">
        <color indexed="64"/>
      </bottom>
      <diagonal/>
    </border>
    <border>
      <left style="thin">
        <color indexed="64"/>
      </left>
      <right style="thin">
        <color indexed="64"/>
      </right>
      <top/>
      <bottom style="thin">
        <color indexed="64"/>
      </bottom>
      <diagonal/>
    </border>
    <border>
      <left style="medium">
        <color theme="2" tint="-0.499984740745262"/>
      </left>
      <right style="medium">
        <color theme="2" tint="-0.499984740745262"/>
      </right>
      <top/>
      <bottom style="medium">
        <color theme="2" tint="-0.499984740745262"/>
      </bottom>
      <diagonal/>
    </border>
    <border>
      <left style="thin">
        <color indexed="64"/>
      </left>
      <right style="thin">
        <color indexed="64"/>
      </right>
      <top/>
      <bottom/>
      <diagonal/>
    </border>
    <border>
      <left style="thin">
        <color indexed="22"/>
      </left>
      <right style="thin">
        <color indexed="22"/>
      </right>
      <top/>
      <bottom style="thin">
        <color indexed="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s>
  <cellStyleXfs count="4">
    <xf numFmtId="0" fontId="0" fillId="0" borderId="0"/>
    <xf numFmtId="43" fontId="1" fillId="0" borderId="0" applyFont="0" applyFill="0" applyBorder="0" applyAlignment="0" applyProtection="0"/>
    <xf numFmtId="0" fontId="1" fillId="0" borderId="0"/>
    <xf numFmtId="0" fontId="9" fillId="0" borderId="0"/>
  </cellStyleXfs>
  <cellXfs count="174">
    <xf numFmtId="0" fontId="0" fillId="0" borderId="0" xfId="0"/>
    <xf numFmtId="0" fontId="2" fillId="0" borderId="0" xfId="0" applyFont="1"/>
    <xf numFmtId="0" fontId="0" fillId="0" borderId="1" xfId="0" applyBorder="1"/>
    <xf numFmtId="0" fontId="2" fillId="2" borderId="1" xfId="0" applyFont="1" applyFill="1" applyBorder="1" applyAlignment="1">
      <alignment horizontal="center" vertical="center"/>
    </xf>
    <xf numFmtId="0" fontId="2" fillId="3" borderId="1" xfId="0" applyFont="1" applyFill="1" applyBorder="1" applyAlignment="1">
      <alignment horizontal="center" vertical="center"/>
    </xf>
    <xf numFmtId="0" fontId="2" fillId="4" borderId="1" xfId="0" applyFont="1" applyFill="1" applyBorder="1" applyAlignment="1">
      <alignment horizontal="center" vertical="center"/>
    </xf>
    <xf numFmtId="0" fontId="2" fillId="5" borderId="1" xfId="0" applyFont="1" applyFill="1" applyBorder="1" applyAlignment="1">
      <alignment horizontal="center" vertical="center"/>
    </xf>
    <xf numFmtId="0" fontId="2" fillId="6" borderId="1" xfId="0" applyFont="1" applyFill="1" applyBorder="1" applyAlignment="1">
      <alignment horizontal="center" vertical="center"/>
    </xf>
    <xf numFmtId="0" fontId="2" fillId="6" borderId="1" xfId="0" applyFont="1" applyFill="1" applyBorder="1" applyAlignment="1">
      <alignment horizontal="center" vertical="center" wrapText="1"/>
    </xf>
    <xf numFmtId="0" fontId="2" fillId="0" borderId="11" xfId="2" applyFont="1" applyBorder="1"/>
    <xf numFmtId="0" fontId="1" fillId="0" borderId="12" xfId="2" applyBorder="1"/>
    <xf numFmtId="0" fontId="3" fillId="0" borderId="1" xfId="2" applyFont="1" applyBorder="1" applyAlignment="1">
      <alignment horizontal="center" vertical="center" wrapText="1"/>
    </xf>
    <xf numFmtId="0" fontId="1" fillId="0" borderId="13" xfId="2" applyBorder="1"/>
    <xf numFmtId="0" fontId="0" fillId="0" borderId="1" xfId="0" applyBorder="1" applyAlignment="1">
      <alignment vertical="center"/>
    </xf>
    <xf numFmtId="0" fontId="0" fillId="0" borderId="1" xfId="0" applyBorder="1" applyAlignment="1">
      <alignment horizontal="center" vertical="center"/>
    </xf>
    <xf numFmtId="2" fontId="4" fillId="9" borderId="1" xfId="1" applyNumberFormat="1" applyFont="1" applyFill="1" applyBorder="1" applyAlignment="1" applyProtection="1">
      <alignment horizontal="center" vertical="center" wrapText="1"/>
    </xf>
    <xf numFmtId="1" fontId="4" fillId="9" borderId="1" xfId="1" applyNumberFormat="1" applyFont="1" applyFill="1" applyBorder="1" applyAlignment="1" applyProtection="1">
      <alignment horizontal="center" vertical="center" wrapText="1"/>
    </xf>
    <xf numFmtId="0" fontId="4" fillId="0" borderId="1" xfId="2" applyFont="1" applyBorder="1" applyAlignment="1">
      <alignment horizontal="center" vertical="center" wrapText="1"/>
    </xf>
    <xf numFmtId="0" fontId="0" fillId="0" borderId="1" xfId="0" applyBorder="1" applyAlignment="1">
      <alignment wrapText="1"/>
    </xf>
    <xf numFmtId="0" fontId="0" fillId="0" borderId="1" xfId="0" applyBorder="1" applyAlignment="1">
      <alignment vertical="center" wrapText="1"/>
    </xf>
    <xf numFmtId="0" fontId="0" fillId="0" borderId="1" xfId="0" applyBorder="1" applyAlignment="1">
      <alignment horizontal="left" vertical="center" wrapText="1"/>
    </xf>
    <xf numFmtId="0" fontId="8" fillId="0" borderId="1" xfId="0" applyFont="1" applyBorder="1" applyAlignment="1">
      <alignment vertical="center" wrapText="1"/>
    </xf>
    <xf numFmtId="0" fontId="0" fillId="0" borderId="7" xfId="0" applyBorder="1" applyAlignment="1">
      <alignment horizontal="center" vertical="center"/>
    </xf>
    <xf numFmtId="0" fontId="3" fillId="0" borderId="7" xfId="2" applyFont="1" applyBorder="1" applyAlignment="1">
      <alignment horizontal="center" vertical="center" wrapText="1"/>
    </xf>
    <xf numFmtId="0" fontId="0" fillId="0" borderId="7" xfId="0" applyBorder="1" applyAlignment="1">
      <alignment horizontal="left" vertical="center" wrapText="1"/>
    </xf>
    <xf numFmtId="0" fontId="0" fillId="0" borderId="7" xfId="0" applyBorder="1" applyAlignment="1">
      <alignment vertical="center"/>
    </xf>
    <xf numFmtId="0" fontId="0" fillId="0" borderId="7" xfId="0" applyBorder="1" applyAlignment="1">
      <alignment horizontal="center" vertic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1" fillId="0" borderId="11" xfId="2" applyBorder="1"/>
    <xf numFmtId="0" fontId="1" fillId="0" borderId="15" xfId="2" applyBorder="1"/>
    <xf numFmtId="0" fontId="0" fillId="0" borderId="1" xfId="0" quotePrefix="1" applyBorder="1" applyAlignment="1">
      <alignment vertical="center" wrapText="1"/>
    </xf>
    <xf numFmtId="0" fontId="0" fillId="0" borderId="16" xfId="0" applyBorder="1" applyAlignment="1">
      <alignment horizontal="left" vertical="center" wrapText="1"/>
    </xf>
    <xf numFmtId="0" fontId="2" fillId="6" borderId="1" xfId="0" applyFont="1" applyFill="1" applyBorder="1" applyAlignment="1">
      <alignment vertical="center" wrapText="1"/>
    </xf>
    <xf numFmtId="0" fontId="2" fillId="6" borderId="1" xfId="0" applyFont="1" applyFill="1" applyBorder="1" applyAlignment="1">
      <alignment vertical="center"/>
    </xf>
    <xf numFmtId="0" fontId="0" fillId="0" borderId="1" xfId="0" applyBorder="1" applyAlignment="1">
      <alignment horizontal="left" vertical="center"/>
    </xf>
    <xf numFmtId="0" fontId="0" fillId="8" borderId="1" xfId="0" applyFill="1" applyBorder="1" applyAlignment="1">
      <alignment vertical="center" wrapText="1"/>
    </xf>
    <xf numFmtId="0" fontId="0" fillId="8" borderId="7" xfId="0" applyFill="1" applyBorder="1" applyAlignment="1">
      <alignment horizontal="center" vertical="center" wrapText="1"/>
    </xf>
    <xf numFmtId="0" fontId="0" fillId="8" borderId="1" xfId="0" applyFill="1" applyBorder="1" applyAlignment="1">
      <alignment horizontal="left" vertical="center" wrapText="1"/>
    </xf>
    <xf numFmtId="0" fontId="0" fillId="8" borderId="1" xfId="0" quotePrefix="1" applyFill="1" applyBorder="1" applyAlignment="1">
      <alignment vertical="center" wrapText="1"/>
    </xf>
    <xf numFmtId="0" fontId="0" fillId="8" borderId="1" xfId="0" applyFill="1" applyBorder="1" applyAlignment="1">
      <alignment wrapText="1"/>
    </xf>
    <xf numFmtId="0" fontId="0" fillId="0" borderId="1" xfId="0" applyFill="1" applyBorder="1" applyAlignment="1">
      <alignment horizontal="center" vertical="center" wrapText="1"/>
    </xf>
    <xf numFmtId="0" fontId="0" fillId="0" borderId="18" xfId="0" applyBorder="1" applyAlignment="1">
      <alignment horizontal="center" vertical="center"/>
    </xf>
    <xf numFmtId="0" fontId="0" fillId="0" borderId="20" xfId="0" applyBorder="1" applyAlignment="1">
      <alignment horizontal="center" vertical="center"/>
    </xf>
    <xf numFmtId="0" fontId="0" fillId="0" borderId="7" xfId="0" applyBorder="1" applyAlignment="1">
      <alignment horizontal="center" vertical="center"/>
    </xf>
    <xf numFmtId="0" fontId="3" fillId="0" borderId="7" xfId="2" applyFont="1" applyBorder="1" applyAlignment="1">
      <alignment horizontal="center" vertical="center" wrapText="1"/>
    </xf>
    <xf numFmtId="0" fontId="0" fillId="0" borderId="7" xfId="0" applyBorder="1" applyAlignment="1">
      <alignment horizontal="center" vertical="center" wrapText="1"/>
    </xf>
    <xf numFmtId="0" fontId="0" fillId="0" borderId="7" xfId="0" applyBorder="1" applyAlignment="1">
      <alignment horizontal="left" vertical="center" wrapText="1"/>
    </xf>
    <xf numFmtId="0" fontId="2" fillId="6" borderId="1" xfId="0" applyFont="1" applyFill="1" applyBorder="1" applyAlignment="1">
      <alignment horizontal="center" vertical="center" wrapText="1"/>
    </xf>
    <xf numFmtId="0" fontId="2" fillId="6" borderId="1" xfId="0" applyFont="1" applyFill="1" applyBorder="1" applyAlignment="1">
      <alignment horizontal="center" vertical="center"/>
    </xf>
    <xf numFmtId="0" fontId="0" fillId="0" borderId="1" xfId="0" applyBorder="1" applyAlignment="1"/>
    <xf numFmtId="0" fontId="0" fillId="0" borderId="7" xfId="0" applyBorder="1" applyAlignment="1"/>
    <xf numFmtId="0" fontId="11" fillId="10" borderId="1" xfId="3" applyFont="1" applyFill="1" applyBorder="1" applyAlignment="1">
      <alignment horizontal="left" vertical="center" wrapText="1"/>
    </xf>
    <xf numFmtId="0" fontId="12" fillId="10" borderId="1" xfId="0" applyFont="1" applyFill="1" applyBorder="1" applyAlignment="1">
      <alignment vertical="center" wrapText="1"/>
    </xf>
    <xf numFmtId="0" fontId="10" fillId="10" borderId="1" xfId="3" applyFont="1" applyFill="1" applyBorder="1" applyAlignment="1">
      <alignment horizontal="center" vertical="center" wrapText="1"/>
    </xf>
    <xf numFmtId="0" fontId="0" fillId="0" borderId="0" xfId="0" applyAlignment="1">
      <alignment horizontal="left" vertical="center" wrapText="1"/>
    </xf>
    <xf numFmtId="0" fontId="0" fillId="11" borderId="1" xfId="0" applyFill="1" applyBorder="1" applyAlignment="1">
      <alignment vertical="center" wrapText="1"/>
    </xf>
    <xf numFmtId="0" fontId="0" fillId="0" borderId="7" xfId="0" applyFill="1" applyBorder="1" applyAlignment="1">
      <alignment horizontal="center" vertical="center" wrapText="1"/>
    </xf>
    <xf numFmtId="0" fontId="0" fillId="0" borderId="1" xfId="0" applyFill="1" applyBorder="1" applyAlignment="1">
      <alignment vertical="center" wrapText="1"/>
    </xf>
    <xf numFmtId="0" fontId="0" fillId="0" borderId="1" xfId="0" applyFill="1" applyBorder="1" applyAlignment="1">
      <alignment horizontal="left" vertical="center" wrapText="1"/>
    </xf>
    <xf numFmtId="0" fontId="0" fillId="0" borderId="1" xfId="0" quotePrefix="1" applyFill="1" applyBorder="1" applyAlignment="1">
      <alignment vertical="center" wrapText="1"/>
    </xf>
    <xf numFmtId="0" fontId="0" fillId="0" borderId="1" xfId="0" applyFill="1" applyBorder="1" applyAlignment="1">
      <alignment wrapText="1"/>
    </xf>
    <xf numFmtId="0" fontId="0" fillId="12" borderId="7" xfId="0" applyFill="1" applyBorder="1" applyAlignment="1">
      <alignment vertical="center" wrapText="1"/>
    </xf>
    <xf numFmtId="0" fontId="11" fillId="13" borderId="1" xfId="3" quotePrefix="1" applyFont="1" applyFill="1" applyBorder="1" applyAlignment="1">
      <alignment horizontal="left" vertical="center" wrapText="1"/>
    </xf>
    <xf numFmtId="0" fontId="11" fillId="13" borderId="1" xfId="3" applyFont="1" applyFill="1" applyBorder="1" applyAlignment="1">
      <alignment horizontal="left" vertical="center" wrapText="1"/>
    </xf>
    <xf numFmtId="0" fontId="10" fillId="13" borderId="1" xfId="3" quotePrefix="1" applyFont="1" applyFill="1" applyBorder="1" applyAlignment="1">
      <alignment horizontal="left" vertical="center" wrapText="1"/>
    </xf>
    <xf numFmtId="0" fontId="0" fillId="8" borderId="1" xfId="0" applyFill="1" applyBorder="1" applyAlignment="1">
      <alignment vertical="top" wrapText="1"/>
    </xf>
    <xf numFmtId="0" fontId="0" fillId="8" borderId="1" xfId="0" applyFill="1" applyBorder="1" applyAlignment="1">
      <alignment horizontal="left" vertical="top" wrapText="1"/>
    </xf>
    <xf numFmtId="0" fontId="10" fillId="13" borderId="17" xfId="3" applyFont="1" applyFill="1" applyBorder="1" applyAlignment="1">
      <alignment horizontal="left" vertical="center" wrapText="1"/>
    </xf>
    <xf numFmtId="0" fontId="10" fillId="13" borderId="1" xfId="3" applyFont="1" applyFill="1" applyBorder="1" applyAlignment="1">
      <alignment horizontal="left" vertical="center" wrapText="1"/>
    </xf>
    <xf numFmtId="0" fontId="0" fillId="0" borderId="7" xfId="0" quotePrefix="1" applyBorder="1" applyAlignment="1">
      <alignment vertical="center" wrapText="1"/>
    </xf>
    <xf numFmtId="0" fontId="0" fillId="0" borderId="7" xfId="0" applyBorder="1" applyAlignment="1">
      <alignment horizontal="center" vertical="center"/>
    </xf>
    <xf numFmtId="0" fontId="0" fillId="0" borderId="7" xfId="0" applyFill="1" applyBorder="1" applyAlignment="1">
      <alignment horizontal="center" vertical="center" wrapText="1"/>
    </xf>
    <xf numFmtId="0" fontId="3" fillId="0" borderId="7" xfId="2" applyFont="1" applyBorder="1" applyAlignment="1">
      <alignment vertical="center" wrapText="1"/>
    </xf>
    <xf numFmtId="0" fontId="0" fillId="0" borderId="18" xfId="0" applyBorder="1" applyAlignment="1">
      <alignment horizontal="center" vertical="center"/>
    </xf>
    <xf numFmtId="0" fontId="0" fillId="0" borderId="20" xfId="0" applyBorder="1" applyAlignment="1">
      <alignment horizontal="center" vertical="center"/>
    </xf>
    <xf numFmtId="0" fontId="10" fillId="0" borderId="1" xfId="3" applyFont="1" applyBorder="1" applyAlignment="1">
      <alignment horizontal="justify" vertical="center" wrapText="1"/>
    </xf>
    <xf numFmtId="0" fontId="0" fillId="0" borderId="7" xfId="0" applyBorder="1" applyAlignment="1">
      <alignment horizontal="center" vertical="center" wrapText="1"/>
    </xf>
    <xf numFmtId="0" fontId="13" fillId="0" borderId="1" xfId="0" applyFont="1" applyBorder="1" applyAlignment="1">
      <alignment vertical="center" wrapText="1"/>
    </xf>
    <xf numFmtId="0" fontId="11" fillId="13" borderId="1" xfId="3" applyFont="1" applyFill="1" applyBorder="1" applyAlignment="1">
      <alignment horizontal="center" vertical="center" wrapText="1"/>
    </xf>
    <xf numFmtId="0" fontId="10" fillId="0" borderId="21" xfId="3" applyFont="1" applyBorder="1" applyAlignment="1">
      <alignment vertical="center" wrapText="1"/>
    </xf>
    <xf numFmtId="0" fontId="0" fillId="0" borderId="7" xfId="0" applyBorder="1" applyAlignment="1">
      <alignment horizontal="left" vertical="center" wrapText="1"/>
    </xf>
    <xf numFmtId="0" fontId="0" fillId="0" borderId="14" xfId="0" applyBorder="1" applyAlignment="1">
      <alignment horizontal="left" vertical="center" wrapText="1"/>
    </xf>
    <xf numFmtId="0" fontId="0" fillId="0" borderId="7" xfId="0" applyBorder="1" applyAlignment="1">
      <alignment horizontal="center" vertical="center" wrapText="1"/>
    </xf>
    <xf numFmtId="0" fontId="0" fillId="0" borderId="14" xfId="0" applyBorder="1" applyAlignment="1">
      <alignment horizontal="center" vertical="center" wrapText="1"/>
    </xf>
    <xf numFmtId="0" fontId="0" fillId="0" borderId="16" xfId="0" applyBorder="1" applyAlignment="1">
      <alignment horizontal="center" vertical="center" wrapText="1"/>
    </xf>
    <xf numFmtId="0" fontId="0" fillId="0" borderId="16" xfId="0" applyBorder="1" applyAlignment="1">
      <alignment horizontal="left" vertical="center" wrapText="1"/>
    </xf>
    <xf numFmtId="0" fontId="13" fillId="0" borderId="7"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4" xfId="0" applyFont="1" applyBorder="1" applyAlignment="1">
      <alignment horizontal="center" vertical="center" wrapText="1"/>
    </xf>
    <xf numFmtId="0" fontId="0" fillId="0" borderId="7" xfId="0" quotePrefix="1" applyBorder="1" applyAlignment="1">
      <alignment horizontal="left" vertical="center" wrapText="1"/>
    </xf>
    <xf numFmtId="0" fontId="0" fillId="0" borderId="14" xfId="0" quotePrefix="1" applyBorder="1" applyAlignment="1">
      <alignment horizontal="left" vertical="center" wrapText="1"/>
    </xf>
    <xf numFmtId="0" fontId="0" fillId="0" borderId="7" xfId="0" applyFill="1" applyBorder="1" applyAlignment="1">
      <alignment horizontal="center" vertical="center" wrapText="1"/>
    </xf>
    <xf numFmtId="0" fontId="0" fillId="0" borderId="16" xfId="0" applyFill="1" applyBorder="1" applyAlignment="1">
      <alignment horizontal="center" vertical="center" wrapText="1"/>
    </xf>
    <xf numFmtId="0" fontId="0" fillId="0" borderId="14" xfId="0" applyFill="1" applyBorder="1" applyAlignment="1">
      <alignment horizontal="center" vertical="center" wrapText="1"/>
    </xf>
    <xf numFmtId="0" fontId="0" fillId="0" borderId="7" xfId="0" applyBorder="1" applyAlignment="1">
      <alignment horizontal="center" vertical="center"/>
    </xf>
    <xf numFmtId="0" fontId="0" fillId="0" borderId="16" xfId="0" applyBorder="1" applyAlignment="1">
      <alignment horizontal="center" vertical="center"/>
    </xf>
    <xf numFmtId="0" fontId="0" fillId="0" borderId="14" xfId="0" applyBorder="1" applyAlignment="1">
      <alignment horizontal="center" vertical="center"/>
    </xf>
    <xf numFmtId="0" fontId="3" fillId="0" borderId="7" xfId="2" applyFont="1" applyBorder="1" applyAlignment="1">
      <alignment horizontal="center" vertical="center" wrapText="1"/>
    </xf>
    <xf numFmtId="0" fontId="3" fillId="0" borderId="16" xfId="2" applyFont="1" applyBorder="1" applyAlignment="1">
      <alignment horizontal="center" vertical="center" wrapText="1"/>
    </xf>
    <xf numFmtId="0" fontId="3" fillId="0" borderId="14" xfId="2" applyFont="1" applyBorder="1" applyAlignment="1">
      <alignment horizontal="center" vertical="center" wrapText="1"/>
    </xf>
    <xf numFmtId="0" fontId="0" fillId="0" borderId="18" xfId="0" applyBorder="1" applyAlignment="1">
      <alignment horizontal="center" vertical="center"/>
    </xf>
    <xf numFmtId="0" fontId="0" fillId="0" borderId="20" xfId="0" applyBorder="1" applyAlignment="1">
      <alignment horizontal="center" vertical="center"/>
    </xf>
    <xf numFmtId="0" fontId="2" fillId="6" borderId="3" xfId="0" applyFont="1" applyFill="1" applyBorder="1" applyAlignment="1">
      <alignment horizontal="center" vertical="center" textRotation="90" wrapText="1"/>
    </xf>
    <xf numFmtId="0" fontId="2" fillId="6" borderId="8" xfId="0" applyFont="1" applyFill="1" applyBorder="1" applyAlignment="1">
      <alignment horizontal="center" vertical="center" textRotation="90" wrapText="1"/>
    </xf>
    <xf numFmtId="0" fontId="2" fillId="6" borderId="2" xfId="0" applyFont="1" applyFill="1" applyBorder="1" applyAlignment="1">
      <alignment horizontal="center" vertical="center" textRotation="90" wrapText="1"/>
    </xf>
    <xf numFmtId="0" fontId="2" fillId="6" borderId="9" xfId="0" applyFont="1" applyFill="1" applyBorder="1" applyAlignment="1">
      <alignment horizontal="center" vertical="center" textRotation="90" wrapText="1"/>
    </xf>
    <xf numFmtId="0" fontId="2" fillId="6" borderId="5" xfId="0" applyFont="1" applyFill="1" applyBorder="1" applyAlignment="1">
      <alignment horizontal="center" vertical="center" textRotation="90" wrapText="1"/>
    </xf>
    <xf numFmtId="0" fontId="2" fillId="6" borderId="10" xfId="0" applyFont="1" applyFill="1" applyBorder="1" applyAlignment="1">
      <alignment horizontal="center" vertical="center" textRotation="90" wrapText="1"/>
    </xf>
    <xf numFmtId="0" fontId="0" fillId="0" borderId="7" xfId="0" applyBorder="1" applyAlignment="1">
      <alignment horizontal="center" wrapText="1"/>
    </xf>
    <xf numFmtId="0" fontId="0" fillId="0" borderId="14" xfId="0" applyBorder="1" applyAlignment="1">
      <alignment horizontal="center" wrapText="1"/>
    </xf>
    <xf numFmtId="0" fontId="2" fillId="6" borderId="1" xfId="0" applyFont="1" applyFill="1" applyBorder="1" applyAlignment="1">
      <alignment horizontal="center" vertical="center"/>
    </xf>
    <xf numFmtId="0" fontId="2" fillId="6" borderId="1" xfId="0" applyFont="1" applyFill="1" applyBorder="1" applyAlignment="1">
      <alignment horizontal="center" vertical="center" wrapText="1"/>
    </xf>
    <xf numFmtId="0" fontId="2" fillId="8"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 fillId="6" borderId="18" xfId="0" applyFont="1" applyFill="1" applyBorder="1" applyAlignment="1">
      <alignment horizontal="center" vertical="center"/>
    </xf>
    <xf numFmtId="0" fontId="2" fillId="6" borderId="19" xfId="0" applyFont="1" applyFill="1" applyBorder="1" applyAlignment="1">
      <alignment horizontal="center" vertical="center"/>
    </xf>
    <xf numFmtId="0" fontId="2" fillId="6" borderId="20" xfId="0" applyFont="1" applyFill="1" applyBorder="1" applyAlignment="1">
      <alignment horizontal="center" vertical="center"/>
    </xf>
    <xf numFmtId="0" fontId="5" fillId="6" borderId="1" xfId="0" applyFont="1" applyFill="1" applyBorder="1" applyAlignment="1">
      <alignment horizontal="center" vertical="center" wrapText="1"/>
    </xf>
    <xf numFmtId="0" fontId="2" fillId="6" borderId="1" xfId="0" applyFont="1" applyFill="1" applyBorder="1" applyAlignment="1">
      <alignment horizontal="center" wrapText="1"/>
    </xf>
    <xf numFmtId="0" fontId="2" fillId="6" borderId="1" xfId="0" applyFont="1" applyFill="1" applyBorder="1" applyAlignment="1">
      <alignment horizontal="left" vertical="center"/>
    </xf>
    <xf numFmtId="0" fontId="2" fillId="0" borderId="1" xfId="0" applyFont="1" applyBorder="1" applyAlignment="1">
      <alignment horizontal="center" vertical="center" wrapText="1"/>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6" borderId="8" xfId="0" applyFont="1" applyFill="1" applyBorder="1" applyAlignment="1">
      <alignment horizontal="center" vertical="center"/>
    </xf>
    <xf numFmtId="0" fontId="2" fillId="6" borderId="5" xfId="0" applyFont="1" applyFill="1" applyBorder="1" applyAlignment="1">
      <alignment horizontal="center" vertical="center"/>
    </xf>
    <xf numFmtId="0" fontId="2" fillId="6" borderId="6" xfId="0" applyFont="1" applyFill="1" applyBorder="1" applyAlignment="1">
      <alignment horizontal="center" vertical="center"/>
    </xf>
    <xf numFmtId="0" fontId="2" fillId="6" borderId="10" xfId="0" applyFont="1" applyFill="1" applyBorder="1" applyAlignment="1">
      <alignment horizontal="center" vertical="center"/>
    </xf>
    <xf numFmtId="0" fontId="2" fillId="6" borderId="2" xfId="0" applyFont="1" applyFill="1" applyBorder="1" applyAlignment="1">
      <alignment horizontal="center" vertical="center"/>
    </xf>
    <xf numFmtId="0" fontId="2" fillId="6" borderId="0" xfId="0" applyFont="1" applyFill="1" applyBorder="1" applyAlignment="1">
      <alignment horizontal="center" vertical="center"/>
    </xf>
    <xf numFmtId="0" fontId="2" fillId="6" borderId="9" xfId="0" applyFont="1" applyFill="1" applyBorder="1" applyAlignment="1">
      <alignment horizontal="center" vertical="center"/>
    </xf>
    <xf numFmtId="0" fontId="2" fillId="6" borderId="1" xfId="0" applyFont="1" applyFill="1" applyBorder="1" applyAlignment="1">
      <alignment horizontal="center"/>
    </xf>
    <xf numFmtId="0" fontId="2" fillId="6" borderId="1" xfId="0" applyFont="1" applyFill="1" applyBorder="1" applyAlignment="1">
      <alignment horizontal="center" vertical="center" textRotation="90"/>
    </xf>
    <xf numFmtId="0" fontId="0" fillId="0" borderId="7" xfId="0" applyFill="1" applyBorder="1" applyAlignment="1">
      <alignment horizontal="left" vertical="center" wrapText="1"/>
    </xf>
    <xf numFmtId="0" fontId="0" fillId="0" borderId="14" xfId="0" applyFill="1" applyBorder="1" applyAlignment="1">
      <alignment horizontal="left" vertical="center" wrapText="1"/>
    </xf>
    <xf numFmtId="0" fontId="0" fillId="0" borderId="7" xfId="0" quotePrefix="1" applyFill="1" applyBorder="1" applyAlignment="1">
      <alignment horizontal="left" vertical="center" wrapText="1"/>
    </xf>
    <xf numFmtId="0" fontId="0" fillId="0" borderId="14" xfId="0" quotePrefix="1" applyFill="1" applyBorder="1" applyAlignment="1">
      <alignment horizontal="left" vertical="center" wrapText="1"/>
    </xf>
    <xf numFmtId="0" fontId="0" fillId="8" borderId="7" xfId="0" applyFill="1" applyBorder="1" applyAlignment="1">
      <alignment horizontal="center" vertical="center" wrapText="1"/>
    </xf>
    <xf numFmtId="0" fontId="0" fillId="8" borderId="14" xfId="0" applyFill="1" applyBorder="1" applyAlignment="1">
      <alignment horizontal="center" vertical="center" wrapText="1"/>
    </xf>
    <xf numFmtId="0" fontId="0" fillId="8" borderId="7" xfId="0" applyFill="1" applyBorder="1" applyAlignment="1">
      <alignment horizontal="left" vertical="center" wrapText="1"/>
    </xf>
    <xf numFmtId="0" fontId="0" fillId="8" borderId="14" xfId="0" applyFill="1" applyBorder="1" applyAlignment="1">
      <alignment horizontal="left" vertical="center" wrapText="1"/>
    </xf>
    <xf numFmtId="0" fontId="0" fillId="0" borderId="0" xfId="0" applyAlignment="1">
      <alignment horizontal="center"/>
    </xf>
    <xf numFmtId="0" fontId="2" fillId="0" borderId="0" xfId="0" applyFont="1" applyBorder="1" applyAlignment="1">
      <alignment horizontal="center" vertic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0" borderId="2" xfId="0" applyBorder="1" applyAlignment="1">
      <alignment horizontal="center"/>
    </xf>
    <xf numFmtId="0" fontId="0" fillId="0" borderId="0" xfId="0" applyBorder="1" applyAlignment="1">
      <alignment horizontal="center"/>
    </xf>
    <xf numFmtId="0" fontId="0" fillId="0" borderId="9"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10" xfId="0" applyBorder="1" applyAlignment="1">
      <alignment horizont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4" fillId="0" borderId="8" xfId="0" applyFont="1" applyBorder="1" applyAlignment="1">
      <alignment horizontal="center" vertical="center"/>
    </xf>
    <xf numFmtId="0" fontId="14" fillId="0" borderId="2" xfId="0" applyFont="1" applyBorder="1" applyAlignment="1">
      <alignment horizontal="center" vertical="center"/>
    </xf>
    <xf numFmtId="0" fontId="14" fillId="0" borderId="0" xfId="0" applyFont="1" applyBorder="1" applyAlignment="1">
      <alignment horizontal="center" vertical="center"/>
    </xf>
    <xf numFmtId="0" fontId="14" fillId="0" borderId="9" xfId="0" applyFont="1" applyBorder="1" applyAlignment="1">
      <alignment horizontal="center" vertical="center"/>
    </xf>
    <xf numFmtId="0" fontId="14" fillId="0" borderId="5" xfId="0" applyFont="1" applyBorder="1" applyAlignment="1">
      <alignment horizontal="center" vertical="center"/>
    </xf>
    <xf numFmtId="0" fontId="14" fillId="0" borderId="6" xfId="0" applyFont="1" applyBorder="1" applyAlignment="1">
      <alignment horizontal="center" vertical="center"/>
    </xf>
    <xf numFmtId="0" fontId="14" fillId="0" borderId="10" xfId="0" applyFont="1" applyBorder="1" applyAlignment="1">
      <alignment horizontal="center" vertical="center"/>
    </xf>
    <xf numFmtId="0" fontId="14" fillId="0" borderId="4" xfId="0" applyFont="1" applyBorder="1" applyAlignment="1">
      <alignment vertical="center"/>
    </xf>
    <xf numFmtId="0" fontId="14" fillId="0" borderId="0" xfId="0" applyFont="1" applyBorder="1" applyAlignment="1">
      <alignment vertical="center"/>
    </xf>
    <xf numFmtId="0" fontId="14" fillId="0" borderId="6" xfId="0" applyFont="1" applyBorder="1" applyAlignment="1">
      <alignment vertical="center"/>
    </xf>
    <xf numFmtId="0" fontId="15" fillId="0" borderId="1" xfId="0" applyFont="1" applyBorder="1" applyAlignment="1">
      <alignment horizontal="center" vertical="center" wrapText="1"/>
    </xf>
    <xf numFmtId="0" fontId="15" fillId="0" borderId="1" xfId="0" applyFont="1" applyBorder="1" applyAlignment="1">
      <alignment horizontal="center" vertical="center"/>
    </xf>
    <xf numFmtId="0" fontId="16" fillId="0" borderId="1" xfId="0" applyFont="1" applyBorder="1" applyAlignment="1">
      <alignment horizontal="center" vertical="center" wrapText="1"/>
    </xf>
    <xf numFmtId="0" fontId="16" fillId="0" borderId="1" xfId="0" applyFont="1" applyBorder="1" applyAlignment="1">
      <alignment horizontal="center" vertical="center"/>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10" xfId="0" applyFont="1" applyBorder="1" applyAlignment="1">
      <alignment horizontal="center" vertical="center" wrapText="1"/>
    </xf>
  </cellXfs>
  <cellStyles count="4">
    <cellStyle name="Millares" xfId="1" builtinId="3"/>
    <cellStyle name="Normal" xfId="0" builtinId="0"/>
    <cellStyle name="Normal 2" xfId="2" xr:uid="{4ABE35EF-8A02-44BE-9389-F0DC73DDD7FD}"/>
    <cellStyle name="Normal_Hoja3" xfId="3" xr:uid="{D3CBC875-62AF-43FA-9FDC-0550565999F3}"/>
  </cellStyles>
  <dxfs count="111">
    <dxf>
      <fill>
        <patternFill>
          <bgColor theme="0" tint="-0.14996795556505021"/>
        </patternFill>
      </fill>
    </dxf>
    <dxf>
      <fill>
        <patternFill>
          <bgColor theme="8"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theme="0" tint="-0.14996795556505021"/>
        </patternFill>
      </fill>
    </dxf>
    <dxf>
      <fill>
        <patternFill>
          <bgColor theme="8"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theme="0" tint="-0.14996795556505021"/>
        </patternFill>
      </fill>
    </dxf>
    <dxf>
      <fill>
        <patternFill>
          <bgColor theme="8"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theme="0" tint="-0.14996795556505021"/>
        </patternFill>
      </fill>
    </dxf>
    <dxf>
      <fill>
        <patternFill>
          <bgColor theme="8"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0" tint="-0.14996795556505021"/>
        </patternFill>
      </fill>
    </dxf>
    <dxf>
      <fill>
        <patternFill>
          <bgColor theme="8"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theme="0" tint="-0.14996795556505021"/>
        </patternFill>
      </fill>
    </dxf>
    <dxf>
      <fill>
        <patternFill>
          <bgColor theme="8"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theme="0" tint="-0.14996795556505021"/>
        </patternFill>
      </fill>
    </dxf>
    <dxf>
      <fill>
        <patternFill>
          <bgColor theme="0" tint="-0.14996795556505021"/>
        </patternFill>
      </fill>
    </dxf>
    <dxf>
      <fill>
        <patternFill>
          <bgColor theme="8"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rgb="FF6BD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1063625</xdr:colOff>
      <xdr:row>3</xdr:row>
      <xdr:rowOff>23816</xdr:rowOff>
    </xdr:from>
    <xdr:to>
      <xdr:col>4</xdr:col>
      <xdr:colOff>1397000</xdr:colOff>
      <xdr:row>6</xdr:row>
      <xdr:rowOff>239992</xdr:rowOff>
    </xdr:to>
    <xdr:pic>
      <xdr:nvPicPr>
        <xdr:cNvPr id="2" name="Imagen 1">
          <a:extLst>
            <a:ext uri="{FF2B5EF4-FFF2-40B4-BE49-F238E27FC236}">
              <a16:creationId xmlns:a16="http://schemas.microsoft.com/office/drawing/2014/main" id="{475CD58E-FF1B-4004-BFE1-A8A7C65075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5625" y="642941"/>
          <a:ext cx="4175125" cy="1025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1063625</xdr:colOff>
      <xdr:row>3</xdr:row>
      <xdr:rowOff>23816</xdr:rowOff>
    </xdr:from>
    <xdr:to>
      <xdr:col>4</xdr:col>
      <xdr:colOff>1397000</xdr:colOff>
      <xdr:row>6</xdr:row>
      <xdr:rowOff>259041</xdr:rowOff>
    </xdr:to>
    <xdr:pic>
      <xdr:nvPicPr>
        <xdr:cNvPr id="2" name="Imagen 1">
          <a:extLst>
            <a:ext uri="{FF2B5EF4-FFF2-40B4-BE49-F238E27FC236}">
              <a16:creationId xmlns:a16="http://schemas.microsoft.com/office/drawing/2014/main" id="{AA2E8C88-AF6C-469D-860F-A21365C6ED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35125" y="633416"/>
          <a:ext cx="4175125" cy="1035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742950</xdr:colOff>
      <xdr:row>0</xdr:row>
      <xdr:rowOff>0</xdr:rowOff>
    </xdr:from>
    <xdr:to>
      <xdr:col>13</xdr:col>
      <xdr:colOff>266093</xdr:colOff>
      <xdr:row>13</xdr:row>
      <xdr:rowOff>123500</xdr:rowOff>
    </xdr:to>
    <xdr:pic>
      <xdr:nvPicPr>
        <xdr:cNvPr id="2" name="Imagen 1">
          <a:extLst>
            <a:ext uri="{FF2B5EF4-FFF2-40B4-BE49-F238E27FC236}">
              <a16:creationId xmlns:a16="http://schemas.microsoft.com/office/drawing/2014/main" id="{99638959-E068-41CE-9689-0540AD1E8C76}"/>
            </a:ext>
          </a:extLst>
        </xdr:cNvPr>
        <xdr:cNvPicPr>
          <a:picLocks noChangeAspect="1"/>
        </xdr:cNvPicPr>
      </xdr:nvPicPr>
      <xdr:blipFill>
        <a:blip xmlns:r="http://schemas.openxmlformats.org/officeDocument/2006/relationships" r:embed="rId1"/>
        <a:stretch>
          <a:fillRect/>
        </a:stretch>
      </xdr:blipFill>
      <xdr:spPr>
        <a:xfrm>
          <a:off x="5314950" y="0"/>
          <a:ext cx="4857143" cy="2600000"/>
        </a:xfrm>
        <a:prstGeom prst="rect">
          <a:avLst/>
        </a:prstGeom>
      </xdr:spPr>
    </xdr:pic>
    <xdr:clientData/>
  </xdr:twoCellAnchor>
  <xdr:twoCellAnchor editAs="oneCell">
    <xdr:from>
      <xdr:col>0</xdr:col>
      <xdr:colOff>323850</xdr:colOff>
      <xdr:row>0</xdr:row>
      <xdr:rowOff>19050</xdr:rowOff>
    </xdr:from>
    <xdr:to>
      <xdr:col>6</xdr:col>
      <xdr:colOff>523279</xdr:colOff>
      <xdr:row>19</xdr:row>
      <xdr:rowOff>132883</xdr:rowOff>
    </xdr:to>
    <xdr:pic>
      <xdr:nvPicPr>
        <xdr:cNvPr id="3" name="Imagen 2">
          <a:extLst>
            <a:ext uri="{FF2B5EF4-FFF2-40B4-BE49-F238E27FC236}">
              <a16:creationId xmlns:a16="http://schemas.microsoft.com/office/drawing/2014/main" id="{C33BA9F4-4E3C-4990-9AE2-CF0B52019096}"/>
            </a:ext>
          </a:extLst>
        </xdr:cNvPr>
        <xdr:cNvPicPr>
          <a:picLocks noChangeAspect="1"/>
        </xdr:cNvPicPr>
      </xdr:nvPicPr>
      <xdr:blipFill>
        <a:blip xmlns:r="http://schemas.openxmlformats.org/officeDocument/2006/relationships" r:embed="rId2"/>
        <a:stretch>
          <a:fillRect/>
        </a:stretch>
      </xdr:blipFill>
      <xdr:spPr>
        <a:xfrm>
          <a:off x="323850" y="19050"/>
          <a:ext cx="4771429" cy="36126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69850</xdr:colOff>
      <xdr:row>0</xdr:row>
      <xdr:rowOff>60325</xdr:rowOff>
    </xdr:from>
    <xdr:to>
      <xdr:col>6</xdr:col>
      <xdr:colOff>660400</xdr:colOff>
      <xdr:row>27</xdr:row>
      <xdr:rowOff>117475</xdr:rowOff>
    </xdr:to>
    <xdr:pic>
      <xdr:nvPicPr>
        <xdr:cNvPr id="2" name="Imagen 1">
          <a:extLst>
            <a:ext uri="{FF2B5EF4-FFF2-40B4-BE49-F238E27FC236}">
              <a16:creationId xmlns:a16="http://schemas.microsoft.com/office/drawing/2014/main" id="{649811D6-C177-45E8-A702-80BCAB088419}"/>
            </a:ext>
          </a:extLst>
        </xdr:cNvPr>
        <xdr:cNvPicPr>
          <a:picLocks noChangeAspect="1"/>
        </xdr:cNvPicPr>
      </xdr:nvPicPr>
      <xdr:blipFill rotWithShape="1">
        <a:blip xmlns:r="http://schemas.openxmlformats.org/officeDocument/2006/relationships" r:embed="rId1"/>
        <a:srcRect l="29434" t="20967" r="30886" b="7931"/>
        <a:stretch/>
      </xdr:blipFill>
      <xdr:spPr>
        <a:xfrm>
          <a:off x="69850" y="60325"/>
          <a:ext cx="5162550" cy="5029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25400</xdr:colOff>
      <xdr:row>0</xdr:row>
      <xdr:rowOff>152400</xdr:rowOff>
    </xdr:from>
    <xdr:to>
      <xdr:col>10</xdr:col>
      <xdr:colOff>27436</xdr:colOff>
      <xdr:row>18</xdr:row>
      <xdr:rowOff>15539</xdr:rowOff>
    </xdr:to>
    <xdr:pic>
      <xdr:nvPicPr>
        <xdr:cNvPr id="2" name="Imagen 1">
          <a:extLst>
            <a:ext uri="{FF2B5EF4-FFF2-40B4-BE49-F238E27FC236}">
              <a16:creationId xmlns:a16="http://schemas.microsoft.com/office/drawing/2014/main" id="{231C4169-6538-40DE-9299-40085731FD28}"/>
            </a:ext>
          </a:extLst>
        </xdr:cNvPr>
        <xdr:cNvPicPr>
          <a:picLocks noChangeAspect="1"/>
        </xdr:cNvPicPr>
      </xdr:nvPicPr>
      <xdr:blipFill>
        <a:blip xmlns:r="http://schemas.openxmlformats.org/officeDocument/2006/relationships" r:embed="rId1"/>
        <a:stretch>
          <a:fillRect/>
        </a:stretch>
      </xdr:blipFill>
      <xdr:spPr>
        <a:xfrm>
          <a:off x="25400" y="152400"/>
          <a:ext cx="7622036" cy="317783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216895</xdr:colOff>
      <xdr:row>26</xdr:row>
      <xdr:rowOff>157871</xdr:rowOff>
    </xdr:to>
    <xdr:pic>
      <xdr:nvPicPr>
        <xdr:cNvPr id="2" name="Imagen 1">
          <a:extLst>
            <a:ext uri="{FF2B5EF4-FFF2-40B4-BE49-F238E27FC236}">
              <a16:creationId xmlns:a16="http://schemas.microsoft.com/office/drawing/2014/main" id="{7CABE768-2689-49EC-BB5E-5E560DEFFF67}"/>
            </a:ext>
          </a:extLst>
        </xdr:cNvPr>
        <xdr:cNvPicPr>
          <a:picLocks noChangeAspect="1"/>
        </xdr:cNvPicPr>
      </xdr:nvPicPr>
      <xdr:blipFill>
        <a:blip xmlns:r="http://schemas.openxmlformats.org/officeDocument/2006/relationships" r:embed="rId1"/>
        <a:stretch>
          <a:fillRect/>
        </a:stretch>
      </xdr:blipFill>
      <xdr:spPr>
        <a:xfrm>
          <a:off x="0" y="0"/>
          <a:ext cx="6284673" cy="4973288"/>
        </a:xfrm>
        <a:prstGeom prst="rect">
          <a:avLst/>
        </a:prstGeom>
      </xdr:spPr>
    </xdr:pic>
    <xdr:clientData/>
  </xdr:twoCellAnchor>
  <xdr:twoCellAnchor editAs="oneCell">
    <xdr:from>
      <xdr:col>8</xdr:col>
      <xdr:colOff>190500</xdr:colOff>
      <xdr:row>0</xdr:row>
      <xdr:rowOff>0</xdr:rowOff>
    </xdr:from>
    <xdr:to>
      <xdr:col>16</xdr:col>
      <xdr:colOff>408786</xdr:colOff>
      <xdr:row>40</xdr:row>
      <xdr:rowOff>138762</xdr:rowOff>
    </xdr:to>
    <xdr:pic>
      <xdr:nvPicPr>
        <xdr:cNvPr id="3" name="Imagen 2">
          <a:extLst>
            <a:ext uri="{FF2B5EF4-FFF2-40B4-BE49-F238E27FC236}">
              <a16:creationId xmlns:a16="http://schemas.microsoft.com/office/drawing/2014/main" id="{2FF06A68-5319-4377-BC1B-298A3DCA75EF}"/>
            </a:ext>
          </a:extLst>
        </xdr:cNvPr>
        <xdr:cNvPicPr>
          <a:picLocks noChangeAspect="1"/>
        </xdr:cNvPicPr>
      </xdr:nvPicPr>
      <xdr:blipFill>
        <a:blip xmlns:r="http://schemas.openxmlformats.org/officeDocument/2006/relationships" r:embed="rId2"/>
        <a:stretch>
          <a:fillRect/>
        </a:stretch>
      </xdr:blipFill>
      <xdr:spPr>
        <a:xfrm>
          <a:off x="6286500" y="0"/>
          <a:ext cx="6314286" cy="750476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3E558-1C46-4B7C-8BDA-1125BFD31295}">
  <dimension ref="A1:AN111"/>
  <sheetViews>
    <sheetView tabSelected="1" view="pageBreakPreview" topLeftCell="A3" zoomScale="60" zoomScaleNormal="80" workbookViewId="0">
      <selection activeCell="A3" sqref="A3"/>
    </sheetView>
  </sheetViews>
  <sheetFormatPr baseColWidth="10" defaultRowHeight="14.5" x14ac:dyDescent="0.35"/>
  <cols>
    <col min="1" max="1" width="8.1796875" customWidth="1"/>
    <col min="2" max="2" width="18.26953125" customWidth="1"/>
    <col min="3" max="3" width="21" bestFit="1" customWidth="1"/>
    <col min="4" max="4" width="15.7265625" bestFit="1" customWidth="1"/>
    <col min="5" max="5" width="32.7265625" customWidth="1"/>
    <col min="6" max="6" width="37.81640625" customWidth="1"/>
    <col min="7" max="8" width="7.7265625" customWidth="1"/>
    <col min="9" max="9" width="13.81640625" bestFit="1" customWidth="1"/>
    <col min="10" max="10" width="11.54296875" customWidth="1"/>
    <col min="11" max="14" width="24.453125" customWidth="1"/>
    <col min="15" max="15" width="20.7265625" customWidth="1"/>
    <col min="16" max="16" width="10.81640625" customWidth="1"/>
    <col min="17" max="17" width="20.7265625" customWidth="1"/>
    <col min="18" max="18" width="11.81640625" customWidth="1"/>
    <col min="19" max="19" width="20.7265625" customWidth="1"/>
    <col min="20" max="20" width="8.7265625" customWidth="1"/>
    <col min="21" max="21" width="20.7265625" customWidth="1"/>
    <col min="22" max="22" width="12.453125" customWidth="1"/>
    <col min="23" max="23" width="20.7265625" customWidth="1"/>
    <col min="24" max="24" width="11.453125" customWidth="1"/>
    <col min="25" max="25" width="20.7265625" customWidth="1"/>
    <col min="26" max="26" width="9.81640625" customWidth="1"/>
    <col min="27" max="27" width="20.7265625" customWidth="1"/>
    <col min="28" max="28" width="15.7265625" customWidth="1"/>
    <col min="29" max="32" width="18.7265625" customWidth="1"/>
    <col min="33" max="33" width="8.6328125" hidden="1" customWidth="1"/>
    <col min="34" max="34" width="7.7265625" hidden="1" customWidth="1"/>
    <col min="35" max="35" width="13.81640625" bestFit="1" customWidth="1"/>
    <col min="36" max="36" width="34.7265625" hidden="1" customWidth="1"/>
    <col min="37" max="37" width="15.7265625" hidden="1" customWidth="1"/>
    <col min="38" max="38" width="32.7265625" hidden="1" customWidth="1"/>
    <col min="39" max="39" width="14.453125" hidden="1" customWidth="1"/>
    <col min="40" max="40" width="22.7265625" hidden="1" customWidth="1"/>
  </cols>
  <sheetData>
    <row r="1" spans="1:40" ht="21" hidden="1" customHeight="1" x14ac:dyDescent="0.35">
      <c r="D1" s="121" t="s">
        <v>57</v>
      </c>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row>
    <row r="2" spans="1:40" ht="21" hidden="1" customHeight="1" x14ac:dyDescent="0.35">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row>
    <row r="3" spans="1:40" ht="6" customHeight="1" x14ac:dyDescent="0.35">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row>
    <row r="4" spans="1:40" ht="21.5" customHeight="1" x14ac:dyDescent="0.35">
      <c r="A4" s="143"/>
      <c r="B4" s="144"/>
      <c r="C4" s="144"/>
      <c r="D4" s="144"/>
      <c r="E4" s="144"/>
      <c r="F4" s="145"/>
      <c r="G4" s="152" t="s">
        <v>706</v>
      </c>
      <c r="H4" s="153"/>
      <c r="I4" s="153"/>
      <c r="J4" s="153"/>
      <c r="K4" s="153"/>
      <c r="L4" s="153"/>
      <c r="M4" s="153"/>
      <c r="N4" s="153"/>
      <c r="O4" s="153"/>
      <c r="P4" s="153"/>
      <c r="Q4" s="153"/>
      <c r="R4" s="153"/>
      <c r="S4" s="153"/>
      <c r="T4" s="153"/>
      <c r="U4" s="153"/>
      <c r="V4" s="153"/>
      <c r="W4" s="153"/>
      <c r="X4" s="153"/>
      <c r="Y4" s="153"/>
      <c r="Z4" s="153"/>
      <c r="AA4" s="154"/>
      <c r="AB4" s="166" t="s">
        <v>707</v>
      </c>
      <c r="AC4" s="167"/>
      <c r="AD4" s="167"/>
      <c r="AE4" s="164" t="s">
        <v>709</v>
      </c>
      <c r="AF4" s="165"/>
      <c r="AG4" s="165"/>
      <c r="AH4" s="165"/>
      <c r="AI4" s="165"/>
    </row>
    <row r="5" spans="1:40" ht="21.5" customHeight="1" x14ac:dyDescent="0.35">
      <c r="A5" s="146"/>
      <c r="B5" s="147"/>
      <c r="C5" s="147"/>
      <c r="D5" s="147"/>
      <c r="E5" s="147"/>
      <c r="F5" s="148"/>
      <c r="G5" s="155"/>
      <c r="H5" s="156"/>
      <c r="I5" s="156"/>
      <c r="J5" s="156"/>
      <c r="K5" s="156"/>
      <c r="L5" s="156"/>
      <c r="M5" s="156"/>
      <c r="N5" s="156"/>
      <c r="O5" s="156"/>
      <c r="P5" s="156"/>
      <c r="Q5" s="156"/>
      <c r="R5" s="156"/>
      <c r="S5" s="156"/>
      <c r="T5" s="156"/>
      <c r="U5" s="156"/>
      <c r="V5" s="156"/>
      <c r="W5" s="156"/>
      <c r="X5" s="156"/>
      <c r="Y5" s="156"/>
      <c r="Z5" s="156"/>
      <c r="AA5" s="157"/>
      <c r="AB5" s="167"/>
      <c r="AC5" s="167"/>
      <c r="AD5" s="167"/>
      <c r="AE5" s="165"/>
      <c r="AF5" s="165"/>
      <c r="AG5" s="165"/>
      <c r="AH5" s="165"/>
      <c r="AI5" s="165"/>
    </row>
    <row r="6" spans="1:40" ht="21.5" customHeight="1" x14ac:dyDescent="0.35">
      <c r="A6" s="146"/>
      <c r="B6" s="147"/>
      <c r="C6" s="147"/>
      <c r="D6" s="147"/>
      <c r="E6" s="147"/>
      <c r="F6" s="148"/>
      <c r="G6" s="155"/>
      <c r="H6" s="156"/>
      <c r="I6" s="156"/>
      <c r="J6" s="156"/>
      <c r="K6" s="156"/>
      <c r="L6" s="156"/>
      <c r="M6" s="156"/>
      <c r="N6" s="156"/>
      <c r="O6" s="156"/>
      <c r="P6" s="156"/>
      <c r="Q6" s="156"/>
      <c r="R6" s="156"/>
      <c r="S6" s="156"/>
      <c r="T6" s="156"/>
      <c r="U6" s="156"/>
      <c r="V6" s="156"/>
      <c r="W6" s="156"/>
      <c r="X6" s="156"/>
      <c r="Y6" s="156"/>
      <c r="Z6" s="156"/>
      <c r="AA6" s="157"/>
      <c r="AB6" s="166" t="s">
        <v>708</v>
      </c>
      <c r="AC6" s="167"/>
      <c r="AD6" s="167"/>
      <c r="AE6" s="165" t="s">
        <v>710</v>
      </c>
      <c r="AF6" s="165"/>
      <c r="AG6" s="165"/>
      <c r="AH6" s="165"/>
      <c r="AI6" s="165"/>
    </row>
    <row r="7" spans="1:40" ht="21.5" customHeight="1" x14ac:dyDescent="0.35">
      <c r="A7" s="149"/>
      <c r="B7" s="150"/>
      <c r="C7" s="150"/>
      <c r="D7" s="150"/>
      <c r="E7" s="150"/>
      <c r="F7" s="151"/>
      <c r="G7" s="158"/>
      <c r="H7" s="159"/>
      <c r="I7" s="159"/>
      <c r="J7" s="159"/>
      <c r="K7" s="159"/>
      <c r="L7" s="159"/>
      <c r="M7" s="159"/>
      <c r="N7" s="159"/>
      <c r="O7" s="159"/>
      <c r="P7" s="159"/>
      <c r="Q7" s="159"/>
      <c r="R7" s="159"/>
      <c r="S7" s="159"/>
      <c r="T7" s="159"/>
      <c r="U7" s="159"/>
      <c r="V7" s="159"/>
      <c r="W7" s="159"/>
      <c r="X7" s="159"/>
      <c r="Y7" s="159"/>
      <c r="Z7" s="159"/>
      <c r="AA7" s="160"/>
      <c r="AB7" s="167"/>
      <c r="AC7" s="167"/>
      <c r="AD7" s="167"/>
      <c r="AE7" s="165"/>
      <c r="AF7" s="165"/>
      <c r="AG7" s="165"/>
      <c r="AH7" s="165"/>
      <c r="AI7" s="165"/>
    </row>
    <row r="8" spans="1:40" ht="31.5" customHeight="1" x14ac:dyDescent="0.35">
      <c r="A8" s="126" t="s">
        <v>50</v>
      </c>
      <c r="B8" s="126"/>
      <c r="C8" s="126"/>
      <c r="D8" s="126"/>
      <c r="E8" s="126"/>
      <c r="F8" s="127"/>
      <c r="G8" s="115" t="s">
        <v>51</v>
      </c>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7"/>
      <c r="AJ8" s="114" t="s">
        <v>52</v>
      </c>
      <c r="AK8" s="114"/>
      <c r="AL8" s="113" t="s">
        <v>53</v>
      </c>
      <c r="AM8" s="113"/>
      <c r="AN8" s="113"/>
    </row>
    <row r="9" spans="1:40" x14ac:dyDescent="0.35">
      <c r="A9" s="111" t="s">
        <v>711</v>
      </c>
      <c r="B9" s="111" t="s">
        <v>0</v>
      </c>
      <c r="C9" s="112" t="s">
        <v>233</v>
      </c>
      <c r="D9" s="111" t="s">
        <v>1</v>
      </c>
      <c r="E9" s="111" t="s">
        <v>2</v>
      </c>
      <c r="F9" s="111" t="s">
        <v>3</v>
      </c>
      <c r="G9" s="131" t="s">
        <v>4</v>
      </c>
      <c r="H9" s="131"/>
      <c r="I9" s="131"/>
      <c r="J9" s="115" t="s">
        <v>22</v>
      </c>
      <c r="K9" s="116"/>
      <c r="L9" s="116"/>
      <c r="M9" s="116"/>
      <c r="N9" s="117"/>
      <c r="O9" s="34"/>
      <c r="P9" s="34"/>
      <c r="Q9" s="34"/>
      <c r="R9" s="34"/>
      <c r="S9" s="34"/>
      <c r="T9" s="34"/>
      <c r="U9" s="34"/>
      <c r="V9" s="34"/>
      <c r="W9" s="34"/>
      <c r="X9" s="34"/>
      <c r="Y9" s="34"/>
      <c r="Z9" s="34"/>
      <c r="AA9" s="34"/>
      <c r="AB9" s="34"/>
      <c r="AC9" s="34"/>
      <c r="AD9" s="34"/>
      <c r="AE9" s="34"/>
      <c r="AF9" s="34"/>
      <c r="AG9" s="122" t="s">
        <v>38</v>
      </c>
      <c r="AH9" s="123"/>
      <c r="AI9" s="124"/>
      <c r="AJ9" s="114" t="s">
        <v>48</v>
      </c>
      <c r="AK9" s="114" t="s">
        <v>49</v>
      </c>
      <c r="AL9" s="113" t="s">
        <v>54</v>
      </c>
      <c r="AM9" s="113" t="s">
        <v>56</v>
      </c>
      <c r="AN9" s="113" t="s">
        <v>55</v>
      </c>
    </row>
    <row r="10" spans="1:40" x14ac:dyDescent="0.35">
      <c r="A10" s="111"/>
      <c r="B10" s="111"/>
      <c r="C10" s="112"/>
      <c r="D10" s="111"/>
      <c r="E10" s="111"/>
      <c r="F10" s="111"/>
      <c r="G10" s="111" t="s">
        <v>5</v>
      </c>
      <c r="H10" s="111"/>
      <c r="I10" s="111"/>
      <c r="J10" s="122" t="s">
        <v>13</v>
      </c>
      <c r="K10" s="123"/>
      <c r="L10" s="123"/>
      <c r="M10" s="123"/>
      <c r="N10" s="124"/>
      <c r="O10" s="111" t="s">
        <v>30</v>
      </c>
      <c r="P10" s="111"/>
      <c r="Q10" s="111"/>
      <c r="R10" s="111"/>
      <c r="S10" s="111"/>
      <c r="T10" s="111"/>
      <c r="U10" s="111"/>
      <c r="V10" s="111"/>
      <c r="W10" s="111"/>
      <c r="X10" s="111"/>
      <c r="Y10" s="111"/>
      <c r="Z10" s="111"/>
      <c r="AA10" s="111"/>
      <c r="AB10" s="111"/>
      <c r="AC10" s="111"/>
      <c r="AD10" s="111"/>
      <c r="AE10" s="112" t="s">
        <v>31</v>
      </c>
      <c r="AF10" s="112"/>
      <c r="AG10" s="125"/>
      <c r="AH10" s="126"/>
      <c r="AI10" s="127"/>
      <c r="AJ10" s="114"/>
      <c r="AK10" s="114"/>
      <c r="AL10" s="113"/>
      <c r="AM10" s="113"/>
      <c r="AN10" s="113"/>
    </row>
    <row r="11" spans="1:40" x14ac:dyDescent="0.35">
      <c r="A11" s="111"/>
      <c r="B11" s="111"/>
      <c r="C11" s="112"/>
      <c r="D11" s="111"/>
      <c r="E11" s="111"/>
      <c r="F11" s="111"/>
      <c r="G11" s="132" t="s">
        <v>37</v>
      </c>
      <c r="H11" s="132" t="s">
        <v>6</v>
      </c>
      <c r="I11" s="7" t="s">
        <v>7</v>
      </c>
      <c r="J11" s="128"/>
      <c r="K11" s="129"/>
      <c r="L11" s="129"/>
      <c r="M11" s="129"/>
      <c r="N11" s="130"/>
      <c r="O11" s="111"/>
      <c r="P11" s="111"/>
      <c r="Q11" s="111"/>
      <c r="R11" s="111"/>
      <c r="S11" s="111"/>
      <c r="T11" s="111"/>
      <c r="U11" s="111"/>
      <c r="V11" s="111"/>
      <c r="W11" s="111"/>
      <c r="X11" s="111"/>
      <c r="Y11" s="111"/>
      <c r="Z11" s="111"/>
      <c r="AA11" s="111"/>
      <c r="AB11" s="111"/>
      <c r="AC11" s="111"/>
      <c r="AD11" s="111"/>
      <c r="AE11" s="112"/>
      <c r="AF11" s="112"/>
      <c r="AG11" s="103" t="s">
        <v>445</v>
      </c>
      <c r="AH11" s="104"/>
      <c r="AI11" s="7" t="s">
        <v>7</v>
      </c>
      <c r="AJ11" s="114"/>
      <c r="AK11" s="114"/>
      <c r="AL11" s="113"/>
      <c r="AM11" s="113"/>
      <c r="AN11" s="113"/>
    </row>
    <row r="12" spans="1:40" x14ac:dyDescent="0.35">
      <c r="A12" s="111"/>
      <c r="B12" s="111"/>
      <c r="C12" s="112"/>
      <c r="D12" s="111"/>
      <c r="E12" s="111"/>
      <c r="F12" s="111"/>
      <c r="G12" s="132"/>
      <c r="H12" s="132"/>
      <c r="I12" s="3" t="s">
        <v>8</v>
      </c>
      <c r="J12" s="128"/>
      <c r="K12" s="129"/>
      <c r="L12" s="129"/>
      <c r="M12" s="129"/>
      <c r="N12" s="130"/>
      <c r="O12" s="111" t="s">
        <v>14</v>
      </c>
      <c r="P12" s="111"/>
      <c r="Q12" s="111"/>
      <c r="R12" s="111"/>
      <c r="S12" s="111" t="s">
        <v>15</v>
      </c>
      <c r="T12" s="111"/>
      <c r="U12" s="111" t="s">
        <v>16</v>
      </c>
      <c r="V12" s="111"/>
      <c r="W12" s="120" t="s">
        <v>17</v>
      </c>
      <c r="X12" s="120"/>
      <c r="Y12" s="120" t="s">
        <v>18</v>
      </c>
      <c r="Z12" s="120"/>
      <c r="AA12" s="120" t="s">
        <v>19</v>
      </c>
      <c r="AB12" s="120"/>
      <c r="AC12" s="111" t="s">
        <v>20</v>
      </c>
      <c r="AD12" s="111"/>
      <c r="AE12" s="112" t="s">
        <v>32</v>
      </c>
      <c r="AF12" s="112"/>
      <c r="AG12" s="105"/>
      <c r="AH12" s="106"/>
      <c r="AI12" s="3" t="s">
        <v>8</v>
      </c>
      <c r="AJ12" s="114"/>
      <c r="AK12" s="114"/>
      <c r="AL12" s="113"/>
      <c r="AM12" s="113"/>
      <c r="AN12" s="113"/>
    </row>
    <row r="13" spans="1:40" x14ac:dyDescent="0.35">
      <c r="A13" s="111"/>
      <c r="B13" s="111"/>
      <c r="C13" s="112"/>
      <c r="D13" s="111"/>
      <c r="E13" s="111"/>
      <c r="F13" s="111"/>
      <c r="G13" s="132"/>
      <c r="H13" s="132"/>
      <c r="I13" s="4" t="s">
        <v>9</v>
      </c>
      <c r="J13" s="128"/>
      <c r="K13" s="129"/>
      <c r="L13" s="129"/>
      <c r="M13" s="129"/>
      <c r="N13" s="130"/>
      <c r="O13" s="118" t="s">
        <v>21</v>
      </c>
      <c r="P13" s="118"/>
      <c r="Q13" s="118" t="s">
        <v>113</v>
      </c>
      <c r="R13" s="118"/>
      <c r="S13" s="118" t="s">
        <v>23</v>
      </c>
      <c r="T13" s="118"/>
      <c r="U13" s="118" t="s">
        <v>24</v>
      </c>
      <c r="V13" s="118"/>
      <c r="W13" s="118" t="s">
        <v>25</v>
      </c>
      <c r="X13" s="118"/>
      <c r="Y13" s="118" t="s">
        <v>26</v>
      </c>
      <c r="Z13" s="118"/>
      <c r="AA13" s="118" t="s">
        <v>27</v>
      </c>
      <c r="AB13" s="118"/>
      <c r="AC13" s="112" t="s">
        <v>28</v>
      </c>
      <c r="AD13" s="112" t="s">
        <v>29</v>
      </c>
      <c r="AE13" s="112" t="s">
        <v>33</v>
      </c>
      <c r="AF13" s="119" t="s">
        <v>34</v>
      </c>
      <c r="AG13" s="105"/>
      <c r="AH13" s="106"/>
      <c r="AI13" s="4" t="s">
        <v>9</v>
      </c>
      <c r="AJ13" s="114"/>
      <c r="AK13" s="114"/>
      <c r="AL13" s="113"/>
      <c r="AM13" s="113"/>
      <c r="AN13" s="113"/>
    </row>
    <row r="14" spans="1:40" x14ac:dyDescent="0.35">
      <c r="A14" s="111"/>
      <c r="B14" s="111"/>
      <c r="C14" s="112"/>
      <c r="D14" s="111"/>
      <c r="E14" s="111"/>
      <c r="F14" s="111"/>
      <c r="G14" s="132"/>
      <c r="H14" s="132"/>
      <c r="I14" s="5" t="s">
        <v>10</v>
      </c>
      <c r="J14" s="125"/>
      <c r="K14" s="126"/>
      <c r="L14" s="126"/>
      <c r="M14" s="126"/>
      <c r="N14" s="127"/>
      <c r="O14" s="118"/>
      <c r="P14" s="118"/>
      <c r="Q14" s="118"/>
      <c r="R14" s="118"/>
      <c r="S14" s="118"/>
      <c r="T14" s="118"/>
      <c r="U14" s="118"/>
      <c r="V14" s="118"/>
      <c r="W14" s="118"/>
      <c r="X14" s="118"/>
      <c r="Y14" s="118"/>
      <c r="Z14" s="118"/>
      <c r="AA14" s="118"/>
      <c r="AB14" s="118"/>
      <c r="AC14" s="112"/>
      <c r="AD14" s="112"/>
      <c r="AE14" s="112"/>
      <c r="AF14" s="119"/>
      <c r="AG14" s="105"/>
      <c r="AH14" s="106"/>
      <c r="AI14" s="5" t="s">
        <v>10</v>
      </c>
      <c r="AJ14" s="114"/>
      <c r="AK14" s="114"/>
      <c r="AL14" s="113"/>
      <c r="AM14" s="113"/>
      <c r="AN14" s="113"/>
    </row>
    <row r="15" spans="1:40" ht="29" x14ac:dyDescent="0.35">
      <c r="A15" s="111"/>
      <c r="B15" s="111"/>
      <c r="C15" s="112"/>
      <c r="D15" s="111"/>
      <c r="E15" s="111"/>
      <c r="F15" s="111"/>
      <c r="G15" s="132"/>
      <c r="H15" s="132"/>
      <c r="I15" s="6" t="s">
        <v>11</v>
      </c>
      <c r="J15" s="8" t="s">
        <v>77</v>
      </c>
      <c r="K15" s="7" t="s">
        <v>12</v>
      </c>
      <c r="L15" s="7" t="s">
        <v>107</v>
      </c>
      <c r="M15" s="7" t="s">
        <v>108</v>
      </c>
      <c r="N15" s="7" t="s">
        <v>110</v>
      </c>
      <c r="O15" s="118"/>
      <c r="P15" s="118"/>
      <c r="Q15" s="118"/>
      <c r="R15" s="118"/>
      <c r="S15" s="118"/>
      <c r="T15" s="118"/>
      <c r="U15" s="118"/>
      <c r="V15" s="118"/>
      <c r="W15" s="118"/>
      <c r="X15" s="118"/>
      <c r="Y15" s="118"/>
      <c r="Z15" s="118"/>
      <c r="AA15" s="118"/>
      <c r="AB15" s="118"/>
      <c r="AC15" s="112"/>
      <c r="AD15" s="112"/>
      <c r="AE15" s="112"/>
      <c r="AF15" s="119"/>
      <c r="AG15" s="107"/>
      <c r="AH15" s="108"/>
      <c r="AI15" s="6" t="s">
        <v>11</v>
      </c>
      <c r="AJ15" s="114"/>
      <c r="AK15" s="114"/>
      <c r="AL15" s="113"/>
      <c r="AM15" s="113"/>
      <c r="AN15" s="113"/>
    </row>
    <row r="16" spans="1:40" ht="169" x14ac:dyDescent="0.35">
      <c r="A16" s="14" t="s">
        <v>633</v>
      </c>
      <c r="B16" s="26" t="s">
        <v>154</v>
      </c>
      <c r="C16" s="24" t="s">
        <v>103</v>
      </c>
      <c r="D16" s="22" t="s">
        <v>69</v>
      </c>
      <c r="E16" s="24" t="s">
        <v>104</v>
      </c>
      <c r="F16" s="24" t="s">
        <v>105</v>
      </c>
      <c r="G16" s="22">
        <v>4</v>
      </c>
      <c r="H16" s="22">
        <v>3</v>
      </c>
      <c r="I16" s="23" t="str">
        <f>IF(D16="8. Corrupción",IF(OR(AND(G16=1,H16=5),AND(G16=2,H16=5),AND(G16=3,H16=4),(G16+H16&gt;=8)),"Extrema",IF(OR(AND(G16=1,H16=4),AND(G16=2,H16=4),AND(G16=4,H16=3),AND(G16=3,H16=3)),"Alta",IF(OR(AND(G16=1,H16=3),AND(G16=2,H16=3)),"Moderada","Error - para riesgo de Corrupción el Impacto aplica desde 3"))),IF(G16+H16=0,"",IF(OR(AND(G16=3,H16=4),(AND(G16=2,H16=5)),(AND(G16=1,H16=5))),"Extrema",IF(OR(AND(G16=3,H16=1),(AND(G16=2,H16=2))),"Baja",IF(OR(AND(G16=4,H16=1),AND(G16=3,H16=2),AND(G16=2,H16=3),AND(G16=1,H16=3)),"Moderada",IF(G16+H16&gt;=8,"Extrema",IF(G16+H16&lt;4,"Baja",IF(G16+H16&gt;=6,"Alta","Alta"))))))))</f>
        <v>Alta</v>
      </c>
      <c r="J16" s="14" t="s">
        <v>106</v>
      </c>
      <c r="K16" s="21" t="s">
        <v>115</v>
      </c>
      <c r="L16" s="21" t="s">
        <v>112</v>
      </c>
      <c r="M16" s="21" t="s">
        <v>109</v>
      </c>
      <c r="N16" s="21" t="s">
        <v>111</v>
      </c>
      <c r="O16" s="13" t="s">
        <v>79</v>
      </c>
      <c r="P16" s="17">
        <f t="shared" ref="P16:P66" si="0">IF(O16="Asignado",15,0)</f>
        <v>15</v>
      </c>
      <c r="Q16" s="13" t="s">
        <v>81</v>
      </c>
      <c r="R16" s="17">
        <f>IF(Q16="Adecuado",15,0)</f>
        <v>15</v>
      </c>
      <c r="S16" s="13" t="s">
        <v>83</v>
      </c>
      <c r="T16" s="17">
        <f>IF(S16="Oportuna",15,0)</f>
        <v>15</v>
      </c>
      <c r="U16" s="13" t="s">
        <v>85</v>
      </c>
      <c r="V16" s="17">
        <f>IF(U16="Prevenir",15,IF(U16="Detectar",10,0))</f>
        <v>15</v>
      </c>
      <c r="W16" s="13" t="s">
        <v>89</v>
      </c>
      <c r="X16" s="17">
        <f>IF(W16="Confiable",15,0)</f>
        <v>15</v>
      </c>
      <c r="Y16" s="19" t="s">
        <v>92</v>
      </c>
      <c r="Z16" s="17">
        <f>IF(Y16="Se investigan y resuelven oportunamente",15,0)</f>
        <v>15</v>
      </c>
      <c r="AA16" s="13" t="s">
        <v>95</v>
      </c>
      <c r="AB16" s="17">
        <f t="shared" ref="AB16:AB66" si="1">IF(AA16="Completa",10,IF(AA16="incompleta",5,0))</f>
        <v>10</v>
      </c>
      <c r="AC16" s="16">
        <f t="shared" ref="AC16:AC66" si="2">P16+R16+T16+V16+X16+Z16+AB16</f>
        <v>100</v>
      </c>
      <c r="AD16" s="15" t="str">
        <f>IF(AC16&gt;=96,"Fuerte",IF(AC16&gt;=86,"Moderado",IF(AC16&gt;=0,"Débil","")))</f>
        <v>Fuerte</v>
      </c>
      <c r="AE16" s="13" t="s">
        <v>98</v>
      </c>
      <c r="AF16" s="15" t="str">
        <f>IF(AE16="Siempre se ejecuta","Fuerte",IF(AE16="Algunas veces","Moderado",IF(AE16="no se ejecuta","Débil","")))</f>
        <v>Fuerte</v>
      </c>
      <c r="AG16" s="101" t="str">
        <f t="shared" ref="AG16:AG45" si="3">CONCATENATE(I16,AD16)</f>
        <v>AltaFuerte</v>
      </c>
      <c r="AH16" s="102"/>
      <c r="AI16" s="41" t="str">
        <f>VLOOKUP(AG16,Listas!$A$13:$B$24,2,0)</f>
        <v>Baja</v>
      </c>
      <c r="AJ16" s="2"/>
      <c r="AK16" s="2"/>
      <c r="AL16" s="2"/>
      <c r="AM16" s="2"/>
      <c r="AN16" s="2"/>
    </row>
    <row r="17" spans="1:40" ht="72.5" x14ac:dyDescent="0.35">
      <c r="A17" s="14" t="s">
        <v>634</v>
      </c>
      <c r="B17" s="26" t="s">
        <v>154</v>
      </c>
      <c r="C17" s="18" t="s">
        <v>114</v>
      </c>
      <c r="D17" s="22" t="s">
        <v>74</v>
      </c>
      <c r="E17" s="19" t="s">
        <v>116</v>
      </c>
      <c r="F17" s="19" t="s">
        <v>117</v>
      </c>
      <c r="G17" s="14">
        <v>2</v>
      </c>
      <c r="H17" s="14">
        <v>4</v>
      </c>
      <c r="I17" s="11" t="str">
        <f t="shared" ref="I17:I80" si="4">IF(D17="8. Corrupción",IF(OR(AND(G17=1,H17=5),AND(G17=2,H17=5),AND(G17=3,H17=4),(G17+H17&gt;=8)),"Extrema",IF(OR(AND(G17=1,H17=4),AND(G17=2,H17=4),AND(G17=4,H17=3),AND(G17=3,H17=3)),"Alta",IF(OR(AND(G17=1,H17=3),AND(G17=2,H17=3)),"Moderada","Error - para riesgo de Corrupción el Impacto aplica desde 3"))),IF(G17+H17=0,"",IF(OR(AND(G17=3,H17=4),(AND(G17=2,H17=5)),(AND(G17=1,H17=5))),"Extrema",IF(OR(AND(G17=3,H17=1),(AND(G17=2,H17=2))),"Baja",IF(OR(AND(G17=4,H17=1),AND(G17=3,H17=2),AND(G17=2,H17=3),AND(G17=1,H17=3)),"Moderada",IF(G17+H17&gt;=8,"Extrema",IF(G17+H17&lt;4,"Baja",IF(G17+H17&gt;=6,"Alta","Alta"))))))))</f>
        <v>Alta</v>
      </c>
      <c r="J17" s="14" t="s">
        <v>106</v>
      </c>
      <c r="K17" s="20" t="s">
        <v>119</v>
      </c>
      <c r="L17" s="20" t="s">
        <v>118</v>
      </c>
      <c r="M17" s="20" t="s">
        <v>120</v>
      </c>
      <c r="N17" s="19" t="s">
        <v>121</v>
      </c>
      <c r="O17" s="13" t="s">
        <v>79</v>
      </c>
      <c r="P17" s="17">
        <f t="shared" si="0"/>
        <v>15</v>
      </c>
      <c r="Q17" s="13" t="s">
        <v>81</v>
      </c>
      <c r="R17" s="17">
        <f t="shared" ref="R17:R66" si="5">IF(Q17="Adecuado",15,0)</f>
        <v>15</v>
      </c>
      <c r="S17" s="13" t="s">
        <v>83</v>
      </c>
      <c r="T17" s="17">
        <f t="shared" ref="T17:T66" si="6">IF(S17="Oportuna",15,0)</f>
        <v>15</v>
      </c>
      <c r="U17" s="13" t="s">
        <v>85</v>
      </c>
      <c r="V17" s="17">
        <f t="shared" ref="V17:V66" si="7">IF(U17="Prevenir",15,IF(U17="Detectar",10,0))</f>
        <v>15</v>
      </c>
      <c r="W17" s="13" t="s">
        <v>89</v>
      </c>
      <c r="X17" s="17">
        <f t="shared" ref="X17:X66" si="8">IF(W17="Confiable",15,0)</f>
        <v>15</v>
      </c>
      <c r="Y17" s="19" t="s">
        <v>92</v>
      </c>
      <c r="Z17" s="17">
        <f t="shared" ref="Z17:Z66" si="9">IF(Y17="Se investigan y resuelven oportunamente",15,0)</f>
        <v>15</v>
      </c>
      <c r="AA17" s="13" t="s">
        <v>95</v>
      </c>
      <c r="AB17" s="17">
        <f t="shared" si="1"/>
        <v>10</v>
      </c>
      <c r="AC17" s="16">
        <f t="shared" si="2"/>
        <v>100</v>
      </c>
      <c r="AD17" s="15" t="str">
        <f t="shared" ref="AD17:AD66" si="10">IF(AC17&gt;=96,"Fuerte",IF(AC17&gt;=86,"Moderado",IF(AC17&gt;=0,"Débil","")))</f>
        <v>Fuerte</v>
      </c>
      <c r="AE17" s="13" t="s">
        <v>98</v>
      </c>
      <c r="AF17" s="15" t="str">
        <f t="shared" ref="AF17:AF66" si="11">IF(AE17="Siempre se ejecuta","Fuerte",IF(AE17="Algunas veces","Moderado",IF(AE17="no se ejecuta","Débil","")))</f>
        <v>Fuerte</v>
      </c>
      <c r="AG17" s="101" t="str">
        <f t="shared" si="3"/>
        <v>AltaFuerte</v>
      </c>
      <c r="AH17" s="102"/>
      <c r="AI17" s="41" t="str">
        <f>VLOOKUP(AG17,Listas!$A$13:$B$24,2,0)</f>
        <v>Baja</v>
      </c>
      <c r="AJ17" s="2"/>
      <c r="AK17" s="2"/>
      <c r="AL17" s="2"/>
      <c r="AM17" s="2"/>
      <c r="AN17" s="2"/>
    </row>
    <row r="18" spans="1:40" ht="116" x14ac:dyDescent="0.35">
      <c r="A18" s="14" t="s">
        <v>635</v>
      </c>
      <c r="B18" s="26" t="s">
        <v>154</v>
      </c>
      <c r="C18" s="19" t="s">
        <v>122</v>
      </c>
      <c r="D18" s="22" t="s">
        <v>74</v>
      </c>
      <c r="E18" s="19" t="s">
        <v>124</v>
      </c>
      <c r="F18" s="19" t="s">
        <v>123</v>
      </c>
      <c r="G18" s="14">
        <v>2</v>
      </c>
      <c r="H18" s="14">
        <v>3</v>
      </c>
      <c r="I18" s="11" t="str">
        <f t="shared" si="4"/>
        <v>Moderada</v>
      </c>
      <c r="J18" s="14" t="s">
        <v>106</v>
      </c>
      <c r="K18" s="20" t="s">
        <v>125</v>
      </c>
      <c r="L18" s="19" t="s">
        <v>126</v>
      </c>
      <c r="M18" s="19" t="s">
        <v>127</v>
      </c>
      <c r="N18" s="14" t="s">
        <v>128</v>
      </c>
      <c r="O18" s="13" t="s">
        <v>79</v>
      </c>
      <c r="P18" s="17">
        <f t="shared" ref="P18" si="12">IF(O18="Asignado",15,0)</f>
        <v>15</v>
      </c>
      <c r="Q18" s="13" t="s">
        <v>81</v>
      </c>
      <c r="R18" s="17">
        <f t="shared" si="5"/>
        <v>15</v>
      </c>
      <c r="S18" s="13" t="s">
        <v>83</v>
      </c>
      <c r="T18" s="17">
        <f t="shared" si="6"/>
        <v>15</v>
      </c>
      <c r="U18" s="13" t="s">
        <v>85</v>
      </c>
      <c r="V18" s="17">
        <f t="shared" si="7"/>
        <v>15</v>
      </c>
      <c r="W18" s="13" t="s">
        <v>89</v>
      </c>
      <c r="X18" s="17">
        <f t="shared" si="8"/>
        <v>15</v>
      </c>
      <c r="Y18" s="19" t="s">
        <v>92</v>
      </c>
      <c r="Z18" s="17">
        <f t="shared" si="9"/>
        <v>15</v>
      </c>
      <c r="AA18" s="13" t="s">
        <v>95</v>
      </c>
      <c r="AB18" s="17">
        <f t="shared" si="1"/>
        <v>10</v>
      </c>
      <c r="AC18" s="16">
        <f t="shared" si="2"/>
        <v>100</v>
      </c>
      <c r="AD18" s="15" t="str">
        <f t="shared" si="10"/>
        <v>Fuerte</v>
      </c>
      <c r="AE18" s="14" t="s">
        <v>98</v>
      </c>
      <c r="AF18" s="15" t="str">
        <f t="shared" si="11"/>
        <v>Fuerte</v>
      </c>
      <c r="AG18" s="101" t="str">
        <f t="shared" si="3"/>
        <v>ModeradaFuerte</v>
      </c>
      <c r="AH18" s="102"/>
      <c r="AI18" s="41" t="str">
        <f>VLOOKUP(AG18,Listas!$A$13:$B$24,2,0)</f>
        <v>Baja</v>
      </c>
      <c r="AJ18" s="2"/>
      <c r="AK18" s="2"/>
      <c r="AL18" s="2"/>
      <c r="AM18" s="2"/>
      <c r="AN18" s="2"/>
    </row>
    <row r="19" spans="1:40" ht="113.25" customHeight="1" x14ac:dyDescent="0.35">
      <c r="A19" s="14" t="s">
        <v>636</v>
      </c>
      <c r="B19" s="26" t="s">
        <v>154</v>
      </c>
      <c r="C19" s="19" t="s">
        <v>169</v>
      </c>
      <c r="D19" s="22" t="s">
        <v>69</v>
      </c>
      <c r="E19" s="19" t="s">
        <v>170</v>
      </c>
      <c r="F19" s="31" t="s">
        <v>171</v>
      </c>
      <c r="G19" s="14">
        <v>3</v>
      </c>
      <c r="H19" s="14">
        <v>4</v>
      </c>
      <c r="I19" s="11" t="str">
        <f t="shared" si="4"/>
        <v>Extrema</v>
      </c>
      <c r="J19" s="14" t="s">
        <v>106</v>
      </c>
      <c r="K19" s="20" t="s">
        <v>172</v>
      </c>
      <c r="L19" s="19" t="s">
        <v>173</v>
      </c>
      <c r="M19" s="20" t="s">
        <v>174</v>
      </c>
      <c r="N19" s="20" t="s">
        <v>111</v>
      </c>
      <c r="O19" s="13" t="s">
        <v>79</v>
      </c>
      <c r="P19" s="17">
        <f t="shared" si="0"/>
        <v>15</v>
      </c>
      <c r="Q19" s="13" t="s">
        <v>81</v>
      </c>
      <c r="R19" s="17">
        <f t="shared" si="5"/>
        <v>15</v>
      </c>
      <c r="S19" s="13" t="s">
        <v>83</v>
      </c>
      <c r="T19" s="17">
        <f t="shared" si="6"/>
        <v>15</v>
      </c>
      <c r="U19" s="13" t="s">
        <v>85</v>
      </c>
      <c r="V19" s="17">
        <f t="shared" si="7"/>
        <v>15</v>
      </c>
      <c r="W19" s="13" t="s">
        <v>89</v>
      </c>
      <c r="X19" s="17">
        <f t="shared" si="8"/>
        <v>15</v>
      </c>
      <c r="Y19" s="19" t="s">
        <v>92</v>
      </c>
      <c r="Z19" s="17">
        <f t="shared" si="9"/>
        <v>15</v>
      </c>
      <c r="AA19" s="13" t="s">
        <v>95</v>
      </c>
      <c r="AB19" s="17">
        <f t="shared" si="1"/>
        <v>10</v>
      </c>
      <c r="AC19" s="16">
        <f t="shared" si="2"/>
        <v>100</v>
      </c>
      <c r="AD19" s="15" t="str">
        <f t="shared" si="10"/>
        <v>Fuerte</v>
      </c>
      <c r="AE19" s="13" t="s">
        <v>98</v>
      </c>
      <c r="AF19" s="15" t="str">
        <f t="shared" si="11"/>
        <v>Fuerte</v>
      </c>
      <c r="AG19" s="101" t="str">
        <f t="shared" si="3"/>
        <v>ExtremaFuerte</v>
      </c>
      <c r="AH19" s="102"/>
      <c r="AI19" s="41" t="str">
        <f>VLOOKUP(AG19,Listas!$A$13:$B$24,2,0)</f>
        <v>Moderada</v>
      </c>
      <c r="AJ19" s="2"/>
      <c r="AK19" s="2"/>
      <c r="AL19" s="2"/>
      <c r="AM19" s="2"/>
      <c r="AN19" s="2"/>
    </row>
    <row r="20" spans="1:40" ht="116" x14ac:dyDescent="0.35">
      <c r="A20" s="14" t="s">
        <v>637</v>
      </c>
      <c r="B20" s="26" t="s">
        <v>154</v>
      </c>
      <c r="C20" s="19" t="s">
        <v>129</v>
      </c>
      <c r="D20" s="22" t="s">
        <v>69</v>
      </c>
      <c r="E20" s="19" t="s">
        <v>130</v>
      </c>
      <c r="F20" s="19" t="s">
        <v>131</v>
      </c>
      <c r="G20" s="14">
        <v>4</v>
      </c>
      <c r="H20" s="14">
        <v>5</v>
      </c>
      <c r="I20" s="11" t="str">
        <f t="shared" si="4"/>
        <v>Extrema</v>
      </c>
      <c r="J20" s="14" t="s">
        <v>106</v>
      </c>
      <c r="K20" s="19" t="s">
        <v>140</v>
      </c>
      <c r="L20" s="20" t="s">
        <v>141</v>
      </c>
      <c r="M20" s="13" t="s">
        <v>137</v>
      </c>
      <c r="N20" s="13" t="s">
        <v>128</v>
      </c>
      <c r="O20" s="13" t="s">
        <v>79</v>
      </c>
      <c r="P20" s="17">
        <f t="shared" si="0"/>
        <v>15</v>
      </c>
      <c r="Q20" s="13" t="s">
        <v>81</v>
      </c>
      <c r="R20" s="17">
        <f t="shared" si="5"/>
        <v>15</v>
      </c>
      <c r="S20" s="13" t="s">
        <v>83</v>
      </c>
      <c r="T20" s="17">
        <f t="shared" si="6"/>
        <v>15</v>
      </c>
      <c r="U20" s="13" t="s">
        <v>86</v>
      </c>
      <c r="V20" s="17">
        <f t="shared" si="7"/>
        <v>10</v>
      </c>
      <c r="W20" s="13" t="s">
        <v>89</v>
      </c>
      <c r="X20" s="17">
        <f t="shared" si="8"/>
        <v>15</v>
      </c>
      <c r="Y20" s="19" t="s">
        <v>92</v>
      </c>
      <c r="Z20" s="17">
        <f t="shared" si="9"/>
        <v>15</v>
      </c>
      <c r="AA20" s="13" t="s">
        <v>95</v>
      </c>
      <c r="AB20" s="17">
        <f t="shared" si="1"/>
        <v>10</v>
      </c>
      <c r="AC20" s="16">
        <f t="shared" si="2"/>
        <v>95</v>
      </c>
      <c r="AD20" s="15" t="str">
        <f t="shared" si="10"/>
        <v>Moderado</v>
      </c>
      <c r="AE20" s="13" t="s">
        <v>98</v>
      </c>
      <c r="AF20" s="15" t="str">
        <f t="shared" si="11"/>
        <v>Fuerte</v>
      </c>
      <c r="AG20" s="101" t="str">
        <f t="shared" si="3"/>
        <v>ExtremaModerado</v>
      </c>
      <c r="AH20" s="102"/>
      <c r="AI20" s="41" t="str">
        <f>VLOOKUP(AG20,Listas!$A$13:$B$24,2,0)</f>
        <v>Alta</v>
      </c>
      <c r="AJ20" s="2"/>
      <c r="AK20" s="2"/>
      <c r="AL20" s="2"/>
      <c r="AM20" s="2"/>
      <c r="AN20" s="2"/>
    </row>
    <row r="21" spans="1:40" ht="87" x14ac:dyDescent="0.35">
      <c r="A21" s="95" t="s">
        <v>638</v>
      </c>
      <c r="B21" s="83" t="s">
        <v>154</v>
      </c>
      <c r="C21" s="81" t="s">
        <v>132</v>
      </c>
      <c r="D21" s="95" t="s">
        <v>71</v>
      </c>
      <c r="E21" s="81" t="s">
        <v>134</v>
      </c>
      <c r="F21" s="81" t="s">
        <v>133</v>
      </c>
      <c r="G21" s="95">
        <v>4</v>
      </c>
      <c r="H21" s="95">
        <v>2</v>
      </c>
      <c r="I21" s="98" t="str">
        <f t="shared" si="4"/>
        <v>Alta</v>
      </c>
      <c r="J21" s="46" t="s">
        <v>106</v>
      </c>
      <c r="K21" s="24" t="s">
        <v>139</v>
      </c>
      <c r="L21" s="20" t="s">
        <v>138</v>
      </c>
      <c r="M21" s="19" t="s">
        <v>137</v>
      </c>
      <c r="N21" s="13" t="s">
        <v>128</v>
      </c>
      <c r="O21" s="13" t="s">
        <v>79</v>
      </c>
      <c r="P21" s="17">
        <f t="shared" si="0"/>
        <v>15</v>
      </c>
      <c r="Q21" s="13" t="s">
        <v>81</v>
      </c>
      <c r="R21" s="17">
        <f t="shared" si="5"/>
        <v>15</v>
      </c>
      <c r="S21" s="13" t="s">
        <v>83</v>
      </c>
      <c r="T21" s="17">
        <f t="shared" si="6"/>
        <v>15</v>
      </c>
      <c r="U21" s="25" t="s">
        <v>85</v>
      </c>
      <c r="V21" s="17">
        <f t="shared" si="7"/>
        <v>15</v>
      </c>
      <c r="W21" s="13" t="s">
        <v>89</v>
      </c>
      <c r="X21" s="17">
        <f t="shared" si="8"/>
        <v>15</v>
      </c>
      <c r="Y21" s="19" t="s">
        <v>92</v>
      </c>
      <c r="Z21" s="17">
        <f t="shared" si="9"/>
        <v>15</v>
      </c>
      <c r="AA21" s="13" t="s">
        <v>95</v>
      </c>
      <c r="AB21" s="17">
        <f t="shared" si="1"/>
        <v>10</v>
      </c>
      <c r="AC21" s="16">
        <f t="shared" si="2"/>
        <v>100</v>
      </c>
      <c r="AD21" s="15" t="str">
        <f t="shared" si="10"/>
        <v>Fuerte</v>
      </c>
      <c r="AE21" s="13" t="s">
        <v>98</v>
      </c>
      <c r="AF21" s="15" t="str">
        <f t="shared" si="11"/>
        <v>Fuerte</v>
      </c>
      <c r="AG21" s="101" t="str">
        <f t="shared" si="3"/>
        <v>AltaFuerte</v>
      </c>
      <c r="AH21" s="102"/>
      <c r="AI21" s="92" t="str">
        <f>VLOOKUP(AG21,Listas!$A$13:$B$24,2,0)</f>
        <v>Baja</v>
      </c>
      <c r="AJ21" s="2"/>
      <c r="AK21" s="2"/>
      <c r="AL21" s="2"/>
      <c r="AM21" s="2"/>
      <c r="AN21" s="2"/>
    </row>
    <row r="22" spans="1:40" ht="87" x14ac:dyDescent="0.35">
      <c r="A22" s="97"/>
      <c r="B22" s="84"/>
      <c r="C22" s="82"/>
      <c r="D22" s="97"/>
      <c r="E22" s="82"/>
      <c r="F22" s="82"/>
      <c r="G22" s="97"/>
      <c r="H22" s="97"/>
      <c r="I22" s="100"/>
      <c r="J22" s="27" t="s">
        <v>106</v>
      </c>
      <c r="K22" s="19" t="s">
        <v>135</v>
      </c>
      <c r="L22" s="20" t="s">
        <v>136</v>
      </c>
      <c r="M22" s="19" t="s">
        <v>137</v>
      </c>
      <c r="N22" s="13" t="s">
        <v>128</v>
      </c>
      <c r="O22" s="13" t="s">
        <v>79</v>
      </c>
      <c r="P22" s="17">
        <f t="shared" si="0"/>
        <v>15</v>
      </c>
      <c r="Q22" s="13" t="s">
        <v>82</v>
      </c>
      <c r="R22" s="17">
        <f t="shared" si="5"/>
        <v>0</v>
      </c>
      <c r="S22" s="13" t="s">
        <v>83</v>
      </c>
      <c r="T22" s="17">
        <f t="shared" si="6"/>
        <v>15</v>
      </c>
      <c r="U22" s="25" t="s">
        <v>86</v>
      </c>
      <c r="V22" s="17">
        <f t="shared" si="7"/>
        <v>10</v>
      </c>
      <c r="W22" s="13" t="s">
        <v>89</v>
      </c>
      <c r="X22" s="17">
        <f t="shared" si="8"/>
        <v>15</v>
      </c>
      <c r="Y22" s="19" t="s">
        <v>92</v>
      </c>
      <c r="Z22" s="17">
        <f t="shared" si="9"/>
        <v>15</v>
      </c>
      <c r="AA22" s="13" t="s">
        <v>95</v>
      </c>
      <c r="AB22" s="17">
        <f t="shared" si="1"/>
        <v>10</v>
      </c>
      <c r="AC22" s="16">
        <f t="shared" si="2"/>
        <v>80</v>
      </c>
      <c r="AD22" s="15" t="str">
        <f t="shared" si="10"/>
        <v>Débil</v>
      </c>
      <c r="AE22" s="13" t="s">
        <v>98</v>
      </c>
      <c r="AF22" s="15" t="str">
        <f t="shared" si="11"/>
        <v>Fuerte</v>
      </c>
      <c r="AG22" s="101" t="str">
        <f t="shared" si="3"/>
        <v>Débil</v>
      </c>
      <c r="AH22" s="102"/>
      <c r="AI22" s="94"/>
      <c r="AJ22" s="2"/>
      <c r="AK22" s="2"/>
      <c r="AL22" s="2"/>
      <c r="AM22" s="2"/>
      <c r="AN22" s="2"/>
    </row>
    <row r="23" spans="1:40" ht="99" customHeight="1" x14ac:dyDescent="0.35">
      <c r="A23" s="14" t="s">
        <v>639</v>
      </c>
      <c r="B23" s="26" t="s">
        <v>154</v>
      </c>
      <c r="C23" s="32" t="s">
        <v>175</v>
      </c>
      <c r="D23" s="22" t="s">
        <v>69</v>
      </c>
      <c r="E23" s="32" t="s">
        <v>176</v>
      </c>
      <c r="F23" s="32" t="s">
        <v>177</v>
      </c>
      <c r="G23" s="14">
        <v>3</v>
      </c>
      <c r="H23" s="14">
        <v>3</v>
      </c>
      <c r="I23" s="11" t="str">
        <f t="shared" si="4"/>
        <v>Alta</v>
      </c>
      <c r="J23" s="27" t="s">
        <v>106</v>
      </c>
      <c r="K23" s="19" t="s">
        <v>178</v>
      </c>
      <c r="L23" s="20" t="s">
        <v>179</v>
      </c>
      <c r="M23" s="19" t="s">
        <v>120</v>
      </c>
      <c r="N23" s="13" t="s">
        <v>180</v>
      </c>
      <c r="O23" s="13" t="s">
        <v>79</v>
      </c>
      <c r="P23" s="17">
        <f t="shared" si="0"/>
        <v>15</v>
      </c>
      <c r="Q23" s="13" t="s">
        <v>81</v>
      </c>
      <c r="R23" s="17">
        <f t="shared" ref="R23" si="13">IF(Q23="Adecuado",15,0)</f>
        <v>15</v>
      </c>
      <c r="S23" s="13" t="s">
        <v>83</v>
      </c>
      <c r="T23" s="17">
        <f t="shared" ref="T23" si="14">IF(S23="Oportuna",15,0)</f>
        <v>15</v>
      </c>
      <c r="U23" s="25" t="s">
        <v>85</v>
      </c>
      <c r="V23" s="17">
        <f t="shared" ref="V23" si="15">IF(U23="Prevenir",15,IF(U23="Detectar",10,0))</f>
        <v>15</v>
      </c>
      <c r="W23" s="13" t="s">
        <v>89</v>
      </c>
      <c r="X23" s="17">
        <f t="shared" ref="X23" si="16">IF(W23="Confiable",15,0)</f>
        <v>15</v>
      </c>
      <c r="Y23" s="19" t="s">
        <v>92</v>
      </c>
      <c r="Z23" s="17">
        <f t="shared" ref="Z23" si="17">IF(Y23="Se investigan y resuelven oportunamente",15,0)</f>
        <v>15</v>
      </c>
      <c r="AA23" s="13" t="s">
        <v>95</v>
      </c>
      <c r="AB23" s="17">
        <f t="shared" ref="AB23" si="18">IF(AA23="Completa",10,IF(AA23="incompleta",5,0))</f>
        <v>10</v>
      </c>
      <c r="AC23" s="16">
        <f t="shared" ref="AC23" si="19">P23+R23+T23+V23+X23+Z23+AB23</f>
        <v>100</v>
      </c>
      <c r="AD23" s="15" t="str">
        <f t="shared" ref="AD23" si="20">IF(AC23&gt;=96,"Fuerte",IF(AC23&gt;=86,"Moderado",IF(AC23&gt;=0,"Débil","")))</f>
        <v>Fuerte</v>
      </c>
      <c r="AE23" s="13" t="s">
        <v>98</v>
      </c>
      <c r="AF23" s="15" t="str">
        <f t="shared" si="11"/>
        <v>Fuerte</v>
      </c>
      <c r="AG23" s="101" t="str">
        <f t="shared" si="3"/>
        <v>AltaFuerte</v>
      </c>
      <c r="AH23" s="102"/>
      <c r="AI23" s="41" t="str">
        <f>VLOOKUP(AG23,Listas!$A$13:$B$24,2,0)</f>
        <v>Baja</v>
      </c>
      <c r="AJ23" s="2"/>
      <c r="AK23" s="2"/>
      <c r="AL23" s="2"/>
      <c r="AM23" s="2"/>
      <c r="AN23" s="2"/>
    </row>
    <row r="24" spans="1:40" ht="255" customHeight="1" x14ac:dyDescent="0.35">
      <c r="A24" s="95" t="s">
        <v>640</v>
      </c>
      <c r="B24" s="83" t="s">
        <v>159</v>
      </c>
      <c r="C24" s="83" t="s">
        <v>142</v>
      </c>
      <c r="D24" s="95" t="s">
        <v>74</v>
      </c>
      <c r="E24" s="109" t="s">
        <v>144</v>
      </c>
      <c r="F24" s="83" t="s">
        <v>143</v>
      </c>
      <c r="G24" s="95">
        <v>4</v>
      </c>
      <c r="H24" s="95">
        <v>3</v>
      </c>
      <c r="I24" s="98" t="str">
        <f t="shared" si="4"/>
        <v>Alta</v>
      </c>
      <c r="J24" s="14" t="s">
        <v>106</v>
      </c>
      <c r="K24" s="19" t="s">
        <v>145</v>
      </c>
      <c r="L24" s="19" t="s">
        <v>146</v>
      </c>
      <c r="M24" s="19" t="s">
        <v>147</v>
      </c>
      <c r="N24" s="19" t="s">
        <v>111</v>
      </c>
      <c r="O24" s="13" t="s">
        <v>79</v>
      </c>
      <c r="P24" s="17">
        <f t="shared" si="0"/>
        <v>15</v>
      </c>
      <c r="Q24" s="13" t="s">
        <v>81</v>
      </c>
      <c r="R24" s="17">
        <f t="shared" si="5"/>
        <v>15</v>
      </c>
      <c r="S24" s="13" t="s">
        <v>83</v>
      </c>
      <c r="T24" s="17">
        <f t="shared" si="6"/>
        <v>15</v>
      </c>
      <c r="U24" s="25" t="s">
        <v>85</v>
      </c>
      <c r="V24" s="17">
        <f t="shared" si="7"/>
        <v>15</v>
      </c>
      <c r="W24" s="13" t="s">
        <v>89</v>
      </c>
      <c r="X24" s="17">
        <f t="shared" si="8"/>
        <v>15</v>
      </c>
      <c r="Y24" s="19" t="s">
        <v>92</v>
      </c>
      <c r="Z24" s="17">
        <f t="shared" si="9"/>
        <v>15</v>
      </c>
      <c r="AA24" s="13" t="s">
        <v>95</v>
      </c>
      <c r="AB24" s="17">
        <f t="shared" si="1"/>
        <v>10</v>
      </c>
      <c r="AC24" s="16">
        <f t="shared" si="2"/>
        <v>100</v>
      </c>
      <c r="AD24" s="15" t="str">
        <f t="shared" si="10"/>
        <v>Fuerte</v>
      </c>
      <c r="AE24" s="13" t="s">
        <v>98</v>
      </c>
      <c r="AF24" s="15" t="str">
        <f t="shared" ref="AF24:AF29" si="21">IF(AE24="Siempre se ejecuta","Fuerte",IF(AE24="Algunas veces","Moderado",IF(AE24="no se ejecuta","Débil","")))</f>
        <v>Fuerte</v>
      </c>
      <c r="AG24" s="101" t="str">
        <f t="shared" si="3"/>
        <v>AltaFuerte</v>
      </c>
      <c r="AH24" s="102"/>
      <c r="AI24" s="92" t="str">
        <f>VLOOKUP(AG24,Listas!$A$13:$B$24,2,0)</f>
        <v>Baja</v>
      </c>
      <c r="AJ24" s="2"/>
      <c r="AK24" s="2"/>
      <c r="AL24" s="2"/>
      <c r="AM24" s="2"/>
      <c r="AN24" s="2"/>
    </row>
    <row r="25" spans="1:40" ht="81" customHeight="1" x14ac:dyDescent="0.35">
      <c r="A25" s="97"/>
      <c r="B25" s="84"/>
      <c r="C25" s="84"/>
      <c r="D25" s="97"/>
      <c r="E25" s="110"/>
      <c r="F25" s="84"/>
      <c r="G25" s="97"/>
      <c r="H25" s="97"/>
      <c r="I25" s="100"/>
      <c r="J25" s="14" t="s">
        <v>148</v>
      </c>
      <c r="K25" s="19" t="s">
        <v>149</v>
      </c>
      <c r="L25" s="19" t="s">
        <v>150</v>
      </c>
      <c r="M25" s="19" t="s">
        <v>147</v>
      </c>
      <c r="N25" s="19" t="s">
        <v>151</v>
      </c>
      <c r="O25" s="13" t="s">
        <v>79</v>
      </c>
      <c r="P25" s="17">
        <f t="shared" si="0"/>
        <v>15</v>
      </c>
      <c r="Q25" s="13" t="s">
        <v>81</v>
      </c>
      <c r="R25" s="17">
        <f t="shared" si="5"/>
        <v>15</v>
      </c>
      <c r="S25" s="13" t="s">
        <v>83</v>
      </c>
      <c r="T25" s="17">
        <f t="shared" si="6"/>
        <v>15</v>
      </c>
      <c r="U25" s="25" t="s">
        <v>86</v>
      </c>
      <c r="V25" s="17">
        <f t="shared" si="7"/>
        <v>10</v>
      </c>
      <c r="W25" s="13" t="s">
        <v>89</v>
      </c>
      <c r="X25" s="17">
        <f t="shared" si="8"/>
        <v>15</v>
      </c>
      <c r="Y25" s="19" t="s">
        <v>92</v>
      </c>
      <c r="Z25" s="17">
        <f t="shared" si="9"/>
        <v>15</v>
      </c>
      <c r="AA25" s="13" t="s">
        <v>95</v>
      </c>
      <c r="AB25" s="17">
        <f t="shared" si="1"/>
        <v>10</v>
      </c>
      <c r="AC25" s="16">
        <f t="shared" si="2"/>
        <v>95</v>
      </c>
      <c r="AD25" s="15" t="str">
        <f t="shared" si="10"/>
        <v>Moderado</v>
      </c>
      <c r="AE25" s="13" t="s">
        <v>98</v>
      </c>
      <c r="AF25" s="15" t="str">
        <f t="shared" si="21"/>
        <v>Fuerte</v>
      </c>
      <c r="AG25" s="101" t="str">
        <f t="shared" si="3"/>
        <v>Moderado</v>
      </c>
      <c r="AH25" s="102"/>
      <c r="AI25" s="94"/>
      <c r="AJ25" s="2"/>
      <c r="AK25" s="2"/>
      <c r="AL25" s="2"/>
      <c r="AM25" s="2"/>
      <c r="AN25" s="2"/>
    </row>
    <row r="26" spans="1:40" ht="159.5" customHeight="1" x14ac:dyDescent="0.35">
      <c r="A26" s="95" t="s">
        <v>641</v>
      </c>
      <c r="B26" s="83" t="s">
        <v>159</v>
      </c>
      <c r="C26" s="83" t="s">
        <v>394</v>
      </c>
      <c r="D26" s="83" t="s">
        <v>75</v>
      </c>
      <c r="E26" s="81" t="s">
        <v>153</v>
      </c>
      <c r="F26" s="81" t="s">
        <v>152</v>
      </c>
      <c r="G26" s="95">
        <v>4</v>
      </c>
      <c r="H26" s="95">
        <v>3</v>
      </c>
      <c r="I26" s="98" t="str">
        <f t="shared" si="4"/>
        <v>Alta</v>
      </c>
      <c r="J26" s="14" t="s">
        <v>106</v>
      </c>
      <c r="K26" s="19" t="s">
        <v>390</v>
      </c>
      <c r="L26" s="35" t="s">
        <v>388</v>
      </c>
      <c r="M26" s="19" t="s">
        <v>147</v>
      </c>
      <c r="N26" s="19" t="s">
        <v>111</v>
      </c>
      <c r="O26" s="13" t="s">
        <v>79</v>
      </c>
      <c r="P26" s="17">
        <f t="shared" si="0"/>
        <v>15</v>
      </c>
      <c r="Q26" s="13" t="s">
        <v>81</v>
      </c>
      <c r="R26" s="17">
        <f t="shared" si="5"/>
        <v>15</v>
      </c>
      <c r="S26" s="13" t="s">
        <v>83</v>
      </c>
      <c r="T26" s="17">
        <f t="shared" si="6"/>
        <v>15</v>
      </c>
      <c r="U26" s="25" t="s">
        <v>85</v>
      </c>
      <c r="V26" s="17">
        <f t="shared" si="7"/>
        <v>15</v>
      </c>
      <c r="W26" s="13" t="s">
        <v>89</v>
      </c>
      <c r="X26" s="17">
        <f t="shared" ref="X26:X30" si="22">IF(W26="Confiable",15,0)</f>
        <v>15</v>
      </c>
      <c r="Y26" s="19" t="s">
        <v>92</v>
      </c>
      <c r="Z26" s="17">
        <f t="shared" ref="Z26:Z30" si="23">IF(Y26="Se investigan y resuelven oportunamente",15,0)</f>
        <v>15</v>
      </c>
      <c r="AA26" s="13" t="s">
        <v>95</v>
      </c>
      <c r="AB26" s="17">
        <f t="shared" ref="AB26:AB30" si="24">IF(AA26="Completa",10,IF(AA26="incompleta",5,0))</f>
        <v>10</v>
      </c>
      <c r="AC26" s="16">
        <f t="shared" si="2"/>
        <v>100</v>
      </c>
      <c r="AD26" s="15" t="str">
        <f t="shared" si="10"/>
        <v>Fuerte</v>
      </c>
      <c r="AE26" s="13" t="s">
        <v>98</v>
      </c>
      <c r="AF26" s="15" t="str">
        <f t="shared" si="21"/>
        <v>Fuerte</v>
      </c>
      <c r="AG26" s="101" t="str">
        <f t="shared" si="3"/>
        <v>AltaFuerte</v>
      </c>
      <c r="AH26" s="102"/>
      <c r="AI26" s="92" t="str">
        <f>VLOOKUP(AG26,Listas!$A$13:$B$24,2,0)</f>
        <v>Baja</v>
      </c>
      <c r="AJ26" s="2"/>
      <c r="AK26" s="2"/>
      <c r="AL26" s="2"/>
      <c r="AM26" s="2"/>
      <c r="AN26" s="2"/>
    </row>
    <row r="27" spans="1:40" ht="101.5" x14ac:dyDescent="0.35">
      <c r="A27" s="96"/>
      <c r="B27" s="85"/>
      <c r="C27" s="85"/>
      <c r="D27" s="85"/>
      <c r="E27" s="86"/>
      <c r="F27" s="86"/>
      <c r="G27" s="96"/>
      <c r="H27" s="96"/>
      <c r="I27" s="99"/>
      <c r="J27" s="14" t="s">
        <v>106</v>
      </c>
      <c r="K27" s="19" t="s">
        <v>391</v>
      </c>
      <c r="L27" s="13" t="s">
        <v>389</v>
      </c>
      <c r="M27" s="19" t="s">
        <v>147</v>
      </c>
      <c r="N27" s="19" t="s">
        <v>111</v>
      </c>
      <c r="O27" s="13" t="s">
        <v>79</v>
      </c>
      <c r="P27" s="17">
        <f t="shared" ref="P27" si="25">IF(O27="Asignado",15,0)</f>
        <v>15</v>
      </c>
      <c r="Q27" s="13" t="s">
        <v>81</v>
      </c>
      <c r="R27" s="17">
        <f t="shared" ref="R27" si="26">IF(Q27="Adecuado",15,0)</f>
        <v>15</v>
      </c>
      <c r="S27" s="13" t="s">
        <v>83</v>
      </c>
      <c r="T27" s="17">
        <f t="shared" ref="T27" si="27">IF(S27="Oportuna",15,0)</f>
        <v>15</v>
      </c>
      <c r="U27" s="25" t="s">
        <v>85</v>
      </c>
      <c r="V27" s="17">
        <f t="shared" ref="V27" si="28">IF(U27="Prevenir",15,IF(U27="Detectar",10,0))</f>
        <v>15</v>
      </c>
      <c r="W27" s="13" t="s">
        <v>89</v>
      </c>
      <c r="X27" s="17">
        <f t="shared" ref="X27" si="29">IF(W27="Confiable",15,0)</f>
        <v>15</v>
      </c>
      <c r="Y27" s="19" t="s">
        <v>92</v>
      </c>
      <c r="Z27" s="17">
        <f t="shared" ref="Z27" si="30">IF(Y27="Se investigan y resuelven oportunamente",15,0)</f>
        <v>15</v>
      </c>
      <c r="AA27" s="13" t="s">
        <v>95</v>
      </c>
      <c r="AB27" s="17">
        <f t="shared" ref="AB27" si="31">IF(AA27="Completa",10,IF(AA27="incompleta",5,0))</f>
        <v>10</v>
      </c>
      <c r="AC27" s="16">
        <f t="shared" ref="AC27:AC29" si="32">P27+R27+T27+V27+X27+Z27+AB27</f>
        <v>100</v>
      </c>
      <c r="AD27" s="15" t="str">
        <f t="shared" ref="AD27:AD29" si="33">IF(AC27&gt;=96,"Fuerte",IF(AC27&gt;=86,"Moderado",IF(AC27&gt;=0,"Débil","")))</f>
        <v>Fuerte</v>
      </c>
      <c r="AE27" s="13" t="s">
        <v>98</v>
      </c>
      <c r="AF27" s="15" t="str">
        <f t="shared" si="21"/>
        <v>Fuerte</v>
      </c>
      <c r="AG27" s="42"/>
      <c r="AH27" s="43"/>
      <c r="AI27" s="93"/>
      <c r="AJ27" s="2"/>
      <c r="AK27" s="2"/>
      <c r="AL27" s="2"/>
      <c r="AM27" s="2"/>
      <c r="AN27" s="2"/>
    </row>
    <row r="28" spans="1:40" ht="43.5" x14ac:dyDescent="0.35">
      <c r="A28" s="96"/>
      <c r="B28" s="85"/>
      <c r="C28" s="85"/>
      <c r="D28" s="85"/>
      <c r="E28" s="86"/>
      <c r="F28" s="86"/>
      <c r="G28" s="96"/>
      <c r="H28" s="96"/>
      <c r="I28" s="99"/>
      <c r="J28" s="14" t="s">
        <v>106</v>
      </c>
      <c r="K28" s="19" t="s">
        <v>392</v>
      </c>
      <c r="L28" s="35" t="s">
        <v>388</v>
      </c>
      <c r="M28" s="19" t="s">
        <v>147</v>
      </c>
      <c r="N28" s="19" t="s">
        <v>111</v>
      </c>
      <c r="O28" s="13" t="s">
        <v>79</v>
      </c>
      <c r="P28" s="17">
        <f t="shared" ref="P28:P29" si="34">IF(O28="Asignado",15,0)</f>
        <v>15</v>
      </c>
      <c r="Q28" s="13" t="s">
        <v>81</v>
      </c>
      <c r="R28" s="17">
        <f t="shared" ref="R28:R29" si="35">IF(Q28="Adecuado",15,0)</f>
        <v>15</v>
      </c>
      <c r="S28" s="13" t="s">
        <v>83</v>
      </c>
      <c r="T28" s="17">
        <f t="shared" ref="T28:T29" si="36">IF(S28="Oportuna",15,0)</f>
        <v>15</v>
      </c>
      <c r="U28" s="25" t="s">
        <v>85</v>
      </c>
      <c r="V28" s="17">
        <f t="shared" ref="V28:V29" si="37">IF(U28="Prevenir",15,IF(U28="Detectar",10,0))</f>
        <v>15</v>
      </c>
      <c r="W28" s="13" t="s">
        <v>89</v>
      </c>
      <c r="X28" s="17">
        <f t="shared" ref="X28:X29" si="38">IF(W28="Confiable",15,0)</f>
        <v>15</v>
      </c>
      <c r="Y28" s="19" t="s">
        <v>92</v>
      </c>
      <c r="Z28" s="17">
        <f t="shared" ref="Z28:Z29" si="39">IF(Y28="Se investigan y resuelven oportunamente",15,0)</f>
        <v>15</v>
      </c>
      <c r="AA28" s="13" t="s">
        <v>95</v>
      </c>
      <c r="AB28" s="17">
        <f t="shared" ref="AB28:AB29" si="40">IF(AA28="Completa",10,IF(AA28="incompleta",5,0))</f>
        <v>10</v>
      </c>
      <c r="AC28" s="16">
        <f t="shared" si="32"/>
        <v>100</v>
      </c>
      <c r="AD28" s="15" t="str">
        <f t="shared" si="33"/>
        <v>Fuerte</v>
      </c>
      <c r="AE28" s="13" t="s">
        <v>98</v>
      </c>
      <c r="AF28" s="15" t="str">
        <f t="shared" si="21"/>
        <v>Fuerte</v>
      </c>
      <c r="AG28" s="42"/>
      <c r="AH28" s="43"/>
      <c r="AI28" s="93"/>
      <c r="AJ28" s="2"/>
      <c r="AK28" s="2"/>
      <c r="AL28" s="2"/>
      <c r="AM28" s="2"/>
      <c r="AN28" s="2"/>
    </row>
    <row r="29" spans="1:40" ht="101.5" x14ac:dyDescent="0.35">
      <c r="A29" s="97"/>
      <c r="B29" s="84"/>
      <c r="C29" s="84"/>
      <c r="D29" s="84"/>
      <c r="E29" s="82"/>
      <c r="F29" s="82"/>
      <c r="G29" s="97"/>
      <c r="H29" s="97"/>
      <c r="I29" s="100"/>
      <c r="J29" s="14" t="s">
        <v>106</v>
      </c>
      <c r="K29" s="19" t="s">
        <v>393</v>
      </c>
      <c r="L29" s="13" t="s">
        <v>395</v>
      </c>
      <c r="M29" s="19" t="s">
        <v>147</v>
      </c>
      <c r="N29" s="19" t="s">
        <v>111</v>
      </c>
      <c r="O29" s="13" t="s">
        <v>79</v>
      </c>
      <c r="P29" s="17">
        <f t="shared" si="34"/>
        <v>15</v>
      </c>
      <c r="Q29" s="13" t="s">
        <v>81</v>
      </c>
      <c r="R29" s="17">
        <f t="shared" si="35"/>
        <v>15</v>
      </c>
      <c r="S29" s="13" t="s">
        <v>83</v>
      </c>
      <c r="T29" s="17">
        <f t="shared" si="36"/>
        <v>15</v>
      </c>
      <c r="U29" s="25" t="s">
        <v>85</v>
      </c>
      <c r="V29" s="17">
        <f t="shared" si="37"/>
        <v>15</v>
      </c>
      <c r="W29" s="13" t="s">
        <v>89</v>
      </c>
      <c r="X29" s="17">
        <f t="shared" si="38"/>
        <v>15</v>
      </c>
      <c r="Y29" s="19" t="s">
        <v>92</v>
      </c>
      <c r="Z29" s="17">
        <f t="shared" si="39"/>
        <v>15</v>
      </c>
      <c r="AA29" s="13" t="s">
        <v>95</v>
      </c>
      <c r="AB29" s="17">
        <f t="shared" si="40"/>
        <v>10</v>
      </c>
      <c r="AC29" s="16">
        <f t="shared" si="32"/>
        <v>100</v>
      </c>
      <c r="AD29" s="15" t="str">
        <f t="shared" si="33"/>
        <v>Fuerte</v>
      </c>
      <c r="AE29" s="13" t="s">
        <v>98</v>
      </c>
      <c r="AF29" s="15" t="str">
        <f t="shared" si="21"/>
        <v>Fuerte</v>
      </c>
      <c r="AG29" s="42"/>
      <c r="AH29" s="43"/>
      <c r="AI29" s="94"/>
      <c r="AJ29" s="2"/>
      <c r="AK29" s="2"/>
      <c r="AL29" s="2"/>
      <c r="AM29" s="2"/>
      <c r="AN29" s="2"/>
    </row>
    <row r="30" spans="1:40" ht="72.5" x14ac:dyDescent="0.35">
      <c r="A30" s="14" t="s">
        <v>642</v>
      </c>
      <c r="B30" s="46" t="s">
        <v>162</v>
      </c>
      <c r="C30" s="19" t="s">
        <v>200</v>
      </c>
      <c r="D30" s="46" t="s">
        <v>74</v>
      </c>
      <c r="E30" s="19" t="s">
        <v>201</v>
      </c>
      <c r="F30" s="19" t="s">
        <v>237</v>
      </c>
      <c r="G30" s="14">
        <v>3</v>
      </c>
      <c r="H30" s="14">
        <v>3</v>
      </c>
      <c r="I30" s="11" t="str">
        <f t="shared" si="4"/>
        <v>Alta</v>
      </c>
      <c r="J30" s="14" t="s">
        <v>148</v>
      </c>
      <c r="K30" s="20" t="s">
        <v>202</v>
      </c>
      <c r="L30" s="20" t="s">
        <v>203</v>
      </c>
      <c r="M30" s="20" t="s">
        <v>204</v>
      </c>
      <c r="N30" s="14" t="s">
        <v>128</v>
      </c>
      <c r="O30" s="13" t="s">
        <v>79</v>
      </c>
      <c r="P30" s="17">
        <f t="shared" si="0"/>
        <v>15</v>
      </c>
      <c r="Q30" s="13" t="s">
        <v>81</v>
      </c>
      <c r="R30" s="17">
        <f t="shared" si="5"/>
        <v>15</v>
      </c>
      <c r="S30" s="13" t="s">
        <v>83</v>
      </c>
      <c r="T30" s="17">
        <f t="shared" si="6"/>
        <v>15</v>
      </c>
      <c r="U30" s="25" t="s">
        <v>86</v>
      </c>
      <c r="V30" s="17">
        <f t="shared" si="7"/>
        <v>10</v>
      </c>
      <c r="W30" s="13" t="s">
        <v>89</v>
      </c>
      <c r="X30" s="17">
        <f t="shared" si="22"/>
        <v>15</v>
      </c>
      <c r="Y30" s="19" t="s">
        <v>92</v>
      </c>
      <c r="Z30" s="17">
        <f t="shared" si="23"/>
        <v>15</v>
      </c>
      <c r="AA30" s="13" t="s">
        <v>95</v>
      </c>
      <c r="AB30" s="17">
        <f t="shared" si="24"/>
        <v>10</v>
      </c>
      <c r="AC30" s="16">
        <f t="shared" si="2"/>
        <v>95</v>
      </c>
      <c r="AD30" s="15" t="str">
        <f t="shared" si="10"/>
        <v>Moderado</v>
      </c>
      <c r="AE30" s="13" t="s">
        <v>98</v>
      </c>
      <c r="AF30" s="15" t="str">
        <f t="shared" ref="AF30" si="41">IF(AE30="Siempre se ejecuta","Fuerte",IF(AE30="Algunas veces","Moderado",IF(AE30="no se ejecuta","Débil","")))</f>
        <v>Fuerte</v>
      </c>
      <c r="AG30" s="101" t="str">
        <f t="shared" si="3"/>
        <v>AltaModerado</v>
      </c>
      <c r="AH30" s="102"/>
      <c r="AI30" s="41" t="str">
        <f>VLOOKUP(AG30,Listas!$A$13:$B$24,2,0)</f>
        <v>Moderada</v>
      </c>
      <c r="AJ30" s="2"/>
      <c r="AK30" s="2"/>
      <c r="AL30" s="2"/>
      <c r="AM30" s="2"/>
      <c r="AN30" s="2"/>
    </row>
    <row r="31" spans="1:40" ht="391.5" x14ac:dyDescent="0.35">
      <c r="A31" s="14" t="s">
        <v>643</v>
      </c>
      <c r="B31" s="28" t="s">
        <v>162</v>
      </c>
      <c r="C31" s="36" t="s">
        <v>206</v>
      </c>
      <c r="D31" s="26" t="s">
        <v>74</v>
      </c>
      <c r="E31" s="19" t="s">
        <v>238</v>
      </c>
      <c r="F31" s="19" t="s">
        <v>239</v>
      </c>
      <c r="G31" s="14">
        <v>3</v>
      </c>
      <c r="H31" s="14">
        <v>3</v>
      </c>
      <c r="I31" s="11" t="str">
        <f t="shared" si="4"/>
        <v>Alta</v>
      </c>
      <c r="J31" s="14" t="s">
        <v>148</v>
      </c>
      <c r="K31" s="20" t="s">
        <v>396</v>
      </c>
      <c r="L31" s="20" t="s">
        <v>240</v>
      </c>
      <c r="M31" s="20" t="s">
        <v>241</v>
      </c>
      <c r="N31" s="27" t="s">
        <v>242</v>
      </c>
      <c r="O31" s="13" t="s">
        <v>79</v>
      </c>
      <c r="P31" s="17">
        <f t="shared" si="0"/>
        <v>15</v>
      </c>
      <c r="Q31" s="13" t="s">
        <v>81</v>
      </c>
      <c r="R31" s="17">
        <f t="shared" si="5"/>
        <v>15</v>
      </c>
      <c r="S31" s="13" t="s">
        <v>83</v>
      </c>
      <c r="T31" s="17">
        <f t="shared" si="6"/>
        <v>15</v>
      </c>
      <c r="U31" s="25" t="s">
        <v>86</v>
      </c>
      <c r="V31" s="17">
        <f t="shared" si="7"/>
        <v>10</v>
      </c>
      <c r="W31" s="13" t="s">
        <v>89</v>
      </c>
      <c r="X31" s="17">
        <f t="shared" si="8"/>
        <v>15</v>
      </c>
      <c r="Y31" s="19" t="s">
        <v>92</v>
      </c>
      <c r="Z31" s="17">
        <f t="shared" si="9"/>
        <v>15</v>
      </c>
      <c r="AA31" s="13" t="s">
        <v>95</v>
      </c>
      <c r="AB31" s="17">
        <f t="shared" si="1"/>
        <v>10</v>
      </c>
      <c r="AC31" s="16">
        <f t="shared" si="2"/>
        <v>95</v>
      </c>
      <c r="AD31" s="15" t="str">
        <f t="shared" si="10"/>
        <v>Moderado</v>
      </c>
      <c r="AE31" s="13" t="s">
        <v>98</v>
      </c>
      <c r="AF31" s="15" t="str">
        <f t="shared" si="11"/>
        <v>Fuerte</v>
      </c>
      <c r="AG31" s="101" t="str">
        <f t="shared" si="3"/>
        <v>AltaModerado</v>
      </c>
      <c r="AH31" s="102"/>
      <c r="AI31" s="41" t="str">
        <f>VLOOKUP(AG31,Listas!$A$13:$B$24,2,0)</f>
        <v>Moderada</v>
      </c>
      <c r="AJ31" s="2"/>
      <c r="AK31" s="2"/>
      <c r="AL31" s="2"/>
      <c r="AM31" s="2"/>
      <c r="AN31" s="2"/>
    </row>
    <row r="32" spans="1:40" ht="87" x14ac:dyDescent="0.35">
      <c r="A32" s="95" t="s">
        <v>644</v>
      </c>
      <c r="B32" s="83" t="s">
        <v>162</v>
      </c>
      <c r="C32" s="83" t="s">
        <v>243</v>
      </c>
      <c r="D32" s="83" t="s">
        <v>74</v>
      </c>
      <c r="E32" s="81" t="s">
        <v>244</v>
      </c>
      <c r="F32" s="81" t="s">
        <v>245</v>
      </c>
      <c r="G32" s="95">
        <v>3</v>
      </c>
      <c r="H32" s="95">
        <v>3</v>
      </c>
      <c r="I32" s="98" t="str">
        <f t="shared" si="4"/>
        <v>Alta</v>
      </c>
      <c r="J32" s="14" t="s">
        <v>106</v>
      </c>
      <c r="K32" s="20" t="s">
        <v>397</v>
      </c>
      <c r="L32" s="20" t="s">
        <v>400</v>
      </c>
      <c r="M32" s="20" t="s">
        <v>401</v>
      </c>
      <c r="N32" s="27" t="s">
        <v>180</v>
      </c>
      <c r="O32" s="13" t="s">
        <v>79</v>
      </c>
      <c r="P32" s="17">
        <f t="shared" si="0"/>
        <v>15</v>
      </c>
      <c r="Q32" s="13" t="s">
        <v>81</v>
      </c>
      <c r="R32" s="17">
        <f t="shared" si="5"/>
        <v>15</v>
      </c>
      <c r="S32" s="13" t="s">
        <v>83</v>
      </c>
      <c r="T32" s="17">
        <f t="shared" si="6"/>
        <v>15</v>
      </c>
      <c r="U32" s="25" t="s">
        <v>85</v>
      </c>
      <c r="V32" s="17">
        <f t="shared" si="7"/>
        <v>15</v>
      </c>
      <c r="W32" s="13" t="s">
        <v>89</v>
      </c>
      <c r="X32" s="17">
        <f t="shared" si="8"/>
        <v>15</v>
      </c>
      <c r="Y32" s="19" t="s">
        <v>92</v>
      </c>
      <c r="Z32" s="17">
        <f t="shared" si="9"/>
        <v>15</v>
      </c>
      <c r="AA32" s="13" t="s">
        <v>95</v>
      </c>
      <c r="AB32" s="17">
        <f t="shared" si="1"/>
        <v>10</v>
      </c>
      <c r="AC32" s="16">
        <f t="shared" si="2"/>
        <v>100</v>
      </c>
      <c r="AD32" s="15" t="str">
        <f t="shared" si="10"/>
        <v>Fuerte</v>
      </c>
      <c r="AE32" s="13" t="s">
        <v>98</v>
      </c>
      <c r="AF32" s="15" t="str">
        <f t="shared" si="11"/>
        <v>Fuerte</v>
      </c>
      <c r="AG32" s="101" t="str">
        <f t="shared" si="3"/>
        <v>AltaFuerte</v>
      </c>
      <c r="AH32" s="102"/>
      <c r="AI32" s="92" t="str">
        <f>VLOOKUP(AG32,Listas!$A$13:$B$24,2,0)</f>
        <v>Baja</v>
      </c>
      <c r="AJ32" s="2"/>
      <c r="AK32" s="2"/>
      <c r="AL32" s="2"/>
      <c r="AM32" s="2"/>
      <c r="AN32" s="2"/>
    </row>
    <row r="33" spans="1:40" ht="58" x14ac:dyDescent="0.35">
      <c r="A33" s="97"/>
      <c r="B33" s="84"/>
      <c r="C33" s="84"/>
      <c r="D33" s="84"/>
      <c r="E33" s="82"/>
      <c r="F33" s="82"/>
      <c r="G33" s="97"/>
      <c r="H33" s="97"/>
      <c r="I33" s="100"/>
      <c r="J33" s="14" t="s">
        <v>106</v>
      </c>
      <c r="K33" s="20" t="s">
        <v>398</v>
      </c>
      <c r="L33" s="20" t="s">
        <v>399</v>
      </c>
      <c r="M33" s="20" t="s">
        <v>401</v>
      </c>
      <c r="N33" s="27" t="s">
        <v>180</v>
      </c>
      <c r="O33" s="13" t="s">
        <v>79</v>
      </c>
      <c r="P33" s="17">
        <f t="shared" ref="P33" si="42">IF(O33="Asignado",15,0)</f>
        <v>15</v>
      </c>
      <c r="Q33" s="13" t="s">
        <v>81</v>
      </c>
      <c r="R33" s="17">
        <f t="shared" ref="R33" si="43">IF(Q33="Adecuado",15,0)</f>
        <v>15</v>
      </c>
      <c r="S33" s="13" t="s">
        <v>83</v>
      </c>
      <c r="T33" s="17">
        <f t="shared" ref="T33" si="44">IF(S33="Oportuna",15,0)</f>
        <v>15</v>
      </c>
      <c r="U33" s="25" t="s">
        <v>85</v>
      </c>
      <c r="V33" s="17">
        <f t="shared" ref="V33" si="45">IF(U33="Prevenir",15,IF(U33="Detectar",10,0))</f>
        <v>15</v>
      </c>
      <c r="W33" s="13" t="s">
        <v>89</v>
      </c>
      <c r="X33" s="17">
        <f t="shared" ref="X33" si="46">IF(W33="Confiable",15,0)</f>
        <v>15</v>
      </c>
      <c r="Y33" s="19" t="s">
        <v>92</v>
      </c>
      <c r="Z33" s="17">
        <f t="shared" ref="Z33" si="47">IF(Y33="Se investigan y resuelven oportunamente",15,0)</f>
        <v>15</v>
      </c>
      <c r="AA33" s="13" t="s">
        <v>95</v>
      </c>
      <c r="AB33" s="17">
        <f t="shared" ref="AB33" si="48">IF(AA33="Completa",10,IF(AA33="incompleta",5,0))</f>
        <v>10</v>
      </c>
      <c r="AC33" s="16">
        <f t="shared" ref="AC33" si="49">P33+R33+T33+V33+X33+Z33+AB33</f>
        <v>100</v>
      </c>
      <c r="AD33" s="15" t="str">
        <f t="shared" si="10"/>
        <v>Fuerte</v>
      </c>
      <c r="AE33" s="13" t="s">
        <v>98</v>
      </c>
      <c r="AF33" s="15" t="str">
        <f t="shared" ref="AF33" si="50">IF(AE33="Siempre se ejecuta","Fuerte",IF(AE33="Algunas veces","Moderado",IF(AE33="no se ejecuta","Débil","")))</f>
        <v>Fuerte</v>
      </c>
      <c r="AG33" s="42"/>
      <c r="AH33" s="43"/>
      <c r="AI33" s="94"/>
      <c r="AJ33" s="2"/>
      <c r="AK33" s="2"/>
      <c r="AL33" s="2"/>
      <c r="AM33" s="2"/>
      <c r="AN33" s="2"/>
    </row>
    <row r="34" spans="1:40" ht="58" x14ac:dyDescent="0.35">
      <c r="A34" s="95" t="s">
        <v>645</v>
      </c>
      <c r="B34" s="83" t="s">
        <v>162</v>
      </c>
      <c r="C34" s="83" t="s">
        <v>246</v>
      </c>
      <c r="D34" s="83" t="s">
        <v>74</v>
      </c>
      <c r="E34" s="81" t="s">
        <v>247</v>
      </c>
      <c r="F34" s="81" t="s">
        <v>245</v>
      </c>
      <c r="G34" s="95">
        <v>3</v>
      </c>
      <c r="H34" s="95">
        <v>3</v>
      </c>
      <c r="I34" s="98" t="str">
        <f t="shared" si="4"/>
        <v>Alta</v>
      </c>
      <c r="J34" s="95" t="s">
        <v>106</v>
      </c>
      <c r="K34" s="20" t="s">
        <v>402</v>
      </c>
      <c r="L34" s="20" t="s">
        <v>400</v>
      </c>
      <c r="M34" s="20" t="s">
        <v>405</v>
      </c>
      <c r="N34" s="27" t="s">
        <v>180</v>
      </c>
      <c r="O34" s="13" t="s">
        <v>79</v>
      </c>
      <c r="P34" s="17">
        <f t="shared" si="0"/>
        <v>15</v>
      </c>
      <c r="Q34" s="13" t="s">
        <v>81</v>
      </c>
      <c r="R34" s="17">
        <f t="shared" si="5"/>
        <v>15</v>
      </c>
      <c r="S34" s="13" t="s">
        <v>83</v>
      </c>
      <c r="T34" s="17">
        <f t="shared" si="6"/>
        <v>15</v>
      </c>
      <c r="U34" s="25" t="s">
        <v>85</v>
      </c>
      <c r="V34" s="17">
        <f t="shared" si="7"/>
        <v>15</v>
      </c>
      <c r="W34" s="13" t="s">
        <v>89</v>
      </c>
      <c r="X34" s="17">
        <f t="shared" si="8"/>
        <v>15</v>
      </c>
      <c r="Y34" s="19" t="s">
        <v>92</v>
      </c>
      <c r="Z34" s="17">
        <f t="shared" si="9"/>
        <v>15</v>
      </c>
      <c r="AA34" s="13" t="s">
        <v>95</v>
      </c>
      <c r="AB34" s="17">
        <f t="shared" si="1"/>
        <v>10</v>
      </c>
      <c r="AC34" s="16">
        <f t="shared" si="2"/>
        <v>100</v>
      </c>
      <c r="AD34" s="15" t="str">
        <f t="shared" si="10"/>
        <v>Fuerte</v>
      </c>
      <c r="AE34" s="13" t="s">
        <v>98</v>
      </c>
      <c r="AF34" s="15" t="str">
        <f t="shared" si="11"/>
        <v>Fuerte</v>
      </c>
      <c r="AG34" s="101" t="str">
        <f t="shared" si="3"/>
        <v>AltaFuerte</v>
      </c>
      <c r="AH34" s="102"/>
      <c r="AI34" s="41" t="str">
        <f>VLOOKUP(AG34,Listas!$A$13:$B$24,2,0)</f>
        <v>Baja</v>
      </c>
      <c r="AJ34" s="2"/>
      <c r="AK34" s="2"/>
      <c r="AL34" s="2"/>
      <c r="AM34" s="2"/>
      <c r="AN34" s="2"/>
    </row>
    <row r="35" spans="1:40" ht="43.5" x14ac:dyDescent="0.35">
      <c r="A35" s="97"/>
      <c r="B35" s="84"/>
      <c r="C35" s="84"/>
      <c r="D35" s="84"/>
      <c r="E35" s="82"/>
      <c r="F35" s="82"/>
      <c r="G35" s="97"/>
      <c r="H35" s="97"/>
      <c r="I35" s="100"/>
      <c r="J35" s="97"/>
      <c r="K35" s="20" t="s">
        <v>403</v>
      </c>
      <c r="L35" s="20" t="s">
        <v>404</v>
      </c>
      <c r="M35" s="20" t="s">
        <v>405</v>
      </c>
      <c r="N35" s="27" t="s">
        <v>180</v>
      </c>
      <c r="O35" s="13" t="s">
        <v>79</v>
      </c>
      <c r="P35" s="17">
        <f t="shared" ref="P35" si="51">IF(O35="Asignado",15,0)</f>
        <v>15</v>
      </c>
      <c r="Q35" s="13" t="s">
        <v>81</v>
      </c>
      <c r="R35" s="17">
        <f t="shared" ref="R35" si="52">IF(Q35="Adecuado",15,0)</f>
        <v>15</v>
      </c>
      <c r="S35" s="13" t="s">
        <v>83</v>
      </c>
      <c r="T35" s="17">
        <f t="shared" ref="T35" si="53">IF(S35="Oportuna",15,0)</f>
        <v>15</v>
      </c>
      <c r="U35" s="25" t="s">
        <v>85</v>
      </c>
      <c r="V35" s="17">
        <f t="shared" ref="V35" si="54">IF(U35="Prevenir",15,IF(U35="Detectar",10,0))</f>
        <v>15</v>
      </c>
      <c r="W35" s="13" t="s">
        <v>89</v>
      </c>
      <c r="X35" s="17">
        <f t="shared" ref="X35" si="55">IF(W35="Confiable",15,0)</f>
        <v>15</v>
      </c>
      <c r="Y35" s="19" t="s">
        <v>92</v>
      </c>
      <c r="Z35" s="17">
        <f t="shared" ref="Z35" si="56">IF(Y35="Se investigan y resuelven oportunamente",15,0)</f>
        <v>15</v>
      </c>
      <c r="AA35" s="13" t="s">
        <v>95</v>
      </c>
      <c r="AB35" s="17">
        <f t="shared" ref="AB35" si="57">IF(AA35="Completa",10,IF(AA35="incompleta",5,0))</f>
        <v>10</v>
      </c>
      <c r="AC35" s="16"/>
      <c r="AD35" s="15"/>
      <c r="AE35" s="13"/>
      <c r="AF35" s="15"/>
      <c r="AG35" s="42"/>
      <c r="AH35" s="43"/>
      <c r="AI35" s="41"/>
      <c r="AJ35" s="2"/>
      <c r="AK35" s="2"/>
      <c r="AL35" s="2"/>
      <c r="AM35" s="2"/>
      <c r="AN35" s="2"/>
    </row>
    <row r="36" spans="1:40" ht="87" x14ac:dyDescent="0.35">
      <c r="A36" s="14" t="s">
        <v>646</v>
      </c>
      <c r="B36" s="46" t="s">
        <v>162</v>
      </c>
      <c r="C36" s="19" t="s">
        <v>249</v>
      </c>
      <c r="D36" s="46" t="s">
        <v>74</v>
      </c>
      <c r="E36" s="19" t="s">
        <v>250</v>
      </c>
      <c r="F36" s="19" t="s">
        <v>251</v>
      </c>
      <c r="G36" s="14">
        <v>2</v>
      </c>
      <c r="H36" s="14">
        <v>3</v>
      </c>
      <c r="I36" s="11" t="str">
        <f t="shared" si="4"/>
        <v>Moderada</v>
      </c>
      <c r="J36" s="14" t="s">
        <v>106</v>
      </c>
      <c r="K36" s="27" t="s">
        <v>252</v>
      </c>
      <c r="L36" s="20" t="s">
        <v>253</v>
      </c>
      <c r="M36" s="20" t="s">
        <v>254</v>
      </c>
      <c r="N36" s="27" t="s">
        <v>111</v>
      </c>
      <c r="O36" s="13" t="s">
        <v>79</v>
      </c>
      <c r="P36" s="17">
        <f t="shared" ref="P36" si="58">IF(O36="Asignado",15,0)</f>
        <v>15</v>
      </c>
      <c r="Q36" s="13" t="s">
        <v>81</v>
      </c>
      <c r="R36" s="17">
        <f t="shared" ref="R36" si="59">IF(Q36="Adecuado",15,0)</f>
        <v>15</v>
      </c>
      <c r="S36" s="13" t="s">
        <v>83</v>
      </c>
      <c r="T36" s="17">
        <f t="shared" ref="T36" si="60">IF(S36="Oportuna",15,0)</f>
        <v>15</v>
      </c>
      <c r="U36" s="25" t="s">
        <v>85</v>
      </c>
      <c r="V36" s="17">
        <f t="shared" ref="V36" si="61">IF(U36="Prevenir",15,IF(U36="Detectar",10,0))</f>
        <v>15</v>
      </c>
      <c r="W36" s="13" t="s">
        <v>89</v>
      </c>
      <c r="X36" s="17">
        <f t="shared" ref="X36" si="62">IF(W36="Confiable",15,0)</f>
        <v>15</v>
      </c>
      <c r="Y36" s="19" t="s">
        <v>92</v>
      </c>
      <c r="Z36" s="17">
        <f t="shared" ref="Z36" si="63">IF(Y36="Se investigan y resuelven oportunamente",15,0)</f>
        <v>15</v>
      </c>
      <c r="AA36" s="13" t="s">
        <v>95</v>
      </c>
      <c r="AB36" s="17">
        <f t="shared" ref="AB36" si="64">IF(AA36="Completa",10,IF(AA36="incompleta",5,0))</f>
        <v>10</v>
      </c>
      <c r="AC36" s="16">
        <f t="shared" si="2"/>
        <v>100</v>
      </c>
      <c r="AD36" s="15" t="str">
        <f t="shared" si="10"/>
        <v>Fuerte</v>
      </c>
      <c r="AE36" s="13" t="s">
        <v>98</v>
      </c>
      <c r="AF36" s="15" t="str">
        <f t="shared" si="11"/>
        <v>Fuerte</v>
      </c>
      <c r="AG36" s="101" t="str">
        <f t="shared" si="3"/>
        <v>ModeradaFuerte</v>
      </c>
      <c r="AH36" s="102"/>
      <c r="AI36" s="41" t="str">
        <f>VLOOKUP(AG36,Listas!$A$13:$B$24,2,0)</f>
        <v>Baja</v>
      </c>
      <c r="AJ36" s="2"/>
      <c r="AK36" s="2"/>
      <c r="AL36" s="2"/>
      <c r="AM36" s="2"/>
      <c r="AN36" s="2"/>
    </row>
    <row r="37" spans="1:40" ht="217.5" x14ac:dyDescent="0.35">
      <c r="A37" s="14" t="s">
        <v>647</v>
      </c>
      <c r="B37" s="46" t="s">
        <v>162</v>
      </c>
      <c r="C37" s="36" t="s">
        <v>209</v>
      </c>
      <c r="D37" s="46" t="s">
        <v>74</v>
      </c>
      <c r="E37" s="19" t="s">
        <v>210</v>
      </c>
      <c r="F37" s="19" t="s">
        <v>257</v>
      </c>
      <c r="G37" s="14">
        <v>3</v>
      </c>
      <c r="H37" s="14">
        <v>4</v>
      </c>
      <c r="I37" s="11" t="str">
        <f t="shared" si="4"/>
        <v>Extrema</v>
      </c>
      <c r="J37" s="14" t="s">
        <v>106</v>
      </c>
      <c r="K37" s="27" t="s">
        <v>444</v>
      </c>
      <c r="L37" s="20" t="s">
        <v>258</v>
      </c>
      <c r="M37" s="20" t="s">
        <v>204</v>
      </c>
      <c r="N37" s="27" t="s">
        <v>180</v>
      </c>
      <c r="O37" s="13" t="s">
        <v>79</v>
      </c>
      <c r="P37" s="17">
        <f t="shared" ref="P37" si="65">IF(O37="Asignado",15,0)</f>
        <v>15</v>
      </c>
      <c r="Q37" s="13" t="s">
        <v>81</v>
      </c>
      <c r="R37" s="17">
        <f t="shared" ref="R37" si="66">IF(Q37="Adecuado",15,0)</f>
        <v>15</v>
      </c>
      <c r="S37" s="13" t="s">
        <v>83</v>
      </c>
      <c r="T37" s="17">
        <f t="shared" ref="T37" si="67">IF(S37="Oportuna",15,0)</f>
        <v>15</v>
      </c>
      <c r="U37" s="25" t="s">
        <v>85</v>
      </c>
      <c r="V37" s="17">
        <f t="shared" ref="V37" si="68">IF(U37="Prevenir",15,IF(U37="Detectar",10,0))</f>
        <v>15</v>
      </c>
      <c r="W37" s="13" t="s">
        <v>89</v>
      </c>
      <c r="X37" s="17">
        <f t="shared" ref="X37" si="69">IF(W37="Confiable",15,0)</f>
        <v>15</v>
      </c>
      <c r="Y37" s="19" t="s">
        <v>92</v>
      </c>
      <c r="Z37" s="17">
        <f t="shared" ref="Z37" si="70">IF(Y37="Se investigan y resuelven oportunamente",15,0)</f>
        <v>15</v>
      </c>
      <c r="AA37" s="13" t="s">
        <v>95</v>
      </c>
      <c r="AB37" s="17">
        <f t="shared" ref="AB37" si="71">IF(AA37="Completa",10,IF(AA37="incompleta",5,0))</f>
        <v>10</v>
      </c>
      <c r="AC37" s="16">
        <f t="shared" si="2"/>
        <v>100</v>
      </c>
      <c r="AD37" s="15" t="str">
        <f t="shared" si="10"/>
        <v>Fuerte</v>
      </c>
      <c r="AE37" s="13" t="s">
        <v>98</v>
      </c>
      <c r="AF37" s="15" t="str">
        <f t="shared" si="11"/>
        <v>Fuerte</v>
      </c>
      <c r="AG37" s="101" t="str">
        <f t="shared" si="3"/>
        <v>ExtremaFuerte</v>
      </c>
      <c r="AH37" s="102"/>
      <c r="AI37" s="41" t="str">
        <f>VLOOKUP(AG37,Listas!$A$13:$B$24,2,0)</f>
        <v>Moderada</v>
      </c>
      <c r="AJ37" s="2"/>
      <c r="AK37" s="2"/>
      <c r="AL37" s="2"/>
      <c r="AM37" s="2"/>
      <c r="AN37" s="2"/>
    </row>
    <row r="38" spans="1:40" ht="246.5" x14ac:dyDescent="0.35">
      <c r="A38" s="14" t="s">
        <v>648</v>
      </c>
      <c r="B38" s="28" t="s">
        <v>165</v>
      </c>
      <c r="C38" s="19" t="s">
        <v>271</v>
      </c>
      <c r="D38" s="26" t="s">
        <v>72</v>
      </c>
      <c r="E38" s="19" t="s">
        <v>272</v>
      </c>
      <c r="F38" s="19" t="s">
        <v>273</v>
      </c>
      <c r="G38" s="14">
        <v>1</v>
      </c>
      <c r="H38" s="14">
        <v>1</v>
      </c>
      <c r="I38" s="11" t="str">
        <f t="shared" si="4"/>
        <v>Baja</v>
      </c>
      <c r="J38" s="14" t="s">
        <v>106</v>
      </c>
      <c r="K38" s="27" t="s">
        <v>274</v>
      </c>
      <c r="L38" s="27" t="s">
        <v>275</v>
      </c>
      <c r="M38" s="27" t="s">
        <v>276</v>
      </c>
      <c r="N38" s="27" t="s">
        <v>277</v>
      </c>
      <c r="O38" s="13" t="s">
        <v>79</v>
      </c>
      <c r="P38" s="17">
        <f t="shared" ref="P38" si="72">IF(O38="Asignado",15,0)</f>
        <v>15</v>
      </c>
      <c r="Q38" s="13" t="s">
        <v>81</v>
      </c>
      <c r="R38" s="17">
        <f t="shared" ref="R38" si="73">IF(Q38="Adecuado",15,0)</f>
        <v>15</v>
      </c>
      <c r="S38" s="13" t="s">
        <v>83</v>
      </c>
      <c r="T38" s="17">
        <f t="shared" ref="T38" si="74">IF(S38="Oportuna",15,0)</f>
        <v>15</v>
      </c>
      <c r="U38" s="25" t="s">
        <v>85</v>
      </c>
      <c r="V38" s="17">
        <f t="shared" ref="V38" si="75">IF(U38="Prevenir",15,IF(U38="Detectar",10,0))</f>
        <v>15</v>
      </c>
      <c r="W38" s="13" t="s">
        <v>89</v>
      </c>
      <c r="X38" s="17">
        <f t="shared" ref="X38" si="76">IF(W38="Confiable",15,0)</f>
        <v>15</v>
      </c>
      <c r="Y38" s="19" t="s">
        <v>92</v>
      </c>
      <c r="Z38" s="17">
        <f t="shared" ref="Z38" si="77">IF(Y38="Se investigan y resuelven oportunamente",15,0)</f>
        <v>15</v>
      </c>
      <c r="AA38" s="13" t="s">
        <v>95</v>
      </c>
      <c r="AB38" s="17">
        <f t="shared" ref="AB38" si="78">IF(AA38="Completa",10,IF(AA38="incompleta",5,0))</f>
        <v>10</v>
      </c>
      <c r="AC38" s="16">
        <f t="shared" si="2"/>
        <v>100</v>
      </c>
      <c r="AD38" s="15" t="str">
        <f t="shared" si="10"/>
        <v>Fuerte</v>
      </c>
      <c r="AE38" s="13" t="s">
        <v>98</v>
      </c>
      <c r="AF38" s="15" t="str">
        <f t="shared" si="11"/>
        <v>Fuerte</v>
      </c>
      <c r="AG38" s="101" t="str">
        <f t="shared" si="3"/>
        <v>BajaFuerte</v>
      </c>
      <c r="AH38" s="102"/>
      <c r="AI38" s="41" t="str">
        <f>VLOOKUP(AG38,Listas!$A$13:$B$24,2,0)</f>
        <v>No es sujeto de seguimiento</v>
      </c>
      <c r="AJ38" s="2"/>
      <c r="AK38" s="2"/>
      <c r="AL38" s="2"/>
      <c r="AM38" s="2"/>
      <c r="AN38" s="2"/>
    </row>
    <row r="39" spans="1:40" ht="145" x14ac:dyDescent="0.35">
      <c r="A39" s="14" t="s">
        <v>649</v>
      </c>
      <c r="B39" s="46" t="s">
        <v>165</v>
      </c>
      <c r="C39" s="27" t="s">
        <v>278</v>
      </c>
      <c r="D39" s="46" t="s">
        <v>72</v>
      </c>
      <c r="E39" s="27" t="s">
        <v>279</v>
      </c>
      <c r="F39" s="55" t="s">
        <v>280</v>
      </c>
      <c r="G39" s="14">
        <v>1</v>
      </c>
      <c r="H39" s="14">
        <v>3</v>
      </c>
      <c r="I39" s="11" t="str">
        <f t="shared" si="4"/>
        <v>Moderada</v>
      </c>
      <c r="J39" s="14" t="s">
        <v>106</v>
      </c>
      <c r="K39" s="27" t="s">
        <v>281</v>
      </c>
      <c r="L39" s="27" t="s">
        <v>282</v>
      </c>
      <c r="M39" s="27" t="s">
        <v>283</v>
      </c>
      <c r="N39" s="27" t="s">
        <v>284</v>
      </c>
      <c r="O39" s="13" t="s">
        <v>79</v>
      </c>
      <c r="P39" s="17">
        <f t="shared" ref="P39" si="79">IF(O39="Asignado",15,0)</f>
        <v>15</v>
      </c>
      <c r="Q39" s="13" t="s">
        <v>81</v>
      </c>
      <c r="R39" s="17">
        <f t="shared" ref="R39" si="80">IF(Q39="Adecuado",15,0)</f>
        <v>15</v>
      </c>
      <c r="S39" s="13" t="s">
        <v>83</v>
      </c>
      <c r="T39" s="17">
        <f t="shared" ref="T39" si="81">IF(S39="Oportuna",15,0)</f>
        <v>15</v>
      </c>
      <c r="U39" s="25" t="s">
        <v>85</v>
      </c>
      <c r="V39" s="17">
        <f t="shared" ref="V39" si="82">IF(U39="Prevenir",15,IF(U39="Detectar",10,0))</f>
        <v>15</v>
      </c>
      <c r="W39" s="13" t="s">
        <v>89</v>
      </c>
      <c r="X39" s="17">
        <f t="shared" ref="X39" si="83">IF(W39="Confiable",15,0)</f>
        <v>15</v>
      </c>
      <c r="Y39" s="19" t="s">
        <v>92</v>
      </c>
      <c r="Z39" s="17">
        <f t="shared" ref="Z39" si="84">IF(Y39="Se investigan y resuelven oportunamente",15,0)</f>
        <v>15</v>
      </c>
      <c r="AA39" s="13" t="s">
        <v>95</v>
      </c>
      <c r="AB39" s="17">
        <f t="shared" ref="AB39" si="85">IF(AA39="Completa",10,IF(AA39="incompleta",5,0))</f>
        <v>10</v>
      </c>
      <c r="AC39" s="16">
        <f t="shared" si="2"/>
        <v>100</v>
      </c>
      <c r="AD39" s="15" t="str">
        <f t="shared" si="10"/>
        <v>Fuerte</v>
      </c>
      <c r="AE39" s="13" t="s">
        <v>98</v>
      </c>
      <c r="AF39" s="15" t="str">
        <f t="shared" ref="AF39:AF43" si="86">IF(AE39="Siempre se ejecuta","Fuerte",IF(AE39="Algunas veces","Moderado",IF(AE39="no se ejecuta","Débil","")))</f>
        <v>Fuerte</v>
      </c>
      <c r="AG39" s="101" t="str">
        <f t="shared" ref="AG39" si="87">CONCATENATE(I39,AD39)</f>
        <v>ModeradaFuerte</v>
      </c>
      <c r="AH39" s="102"/>
      <c r="AI39" s="41" t="str">
        <f>VLOOKUP(AG39,Listas!$A$13:$B$24,2,0)</f>
        <v>Baja</v>
      </c>
      <c r="AJ39" s="2"/>
      <c r="AK39" s="2"/>
      <c r="AL39" s="2"/>
      <c r="AM39" s="2"/>
      <c r="AN39" s="2"/>
    </row>
    <row r="40" spans="1:40" ht="130.5" x14ac:dyDescent="0.35">
      <c r="A40" s="14" t="s">
        <v>650</v>
      </c>
      <c r="B40" s="46" t="s">
        <v>165</v>
      </c>
      <c r="C40" s="19" t="s">
        <v>285</v>
      </c>
      <c r="D40" s="46" t="s">
        <v>72</v>
      </c>
      <c r="E40" s="19" t="s">
        <v>286</v>
      </c>
      <c r="F40" s="19" t="s">
        <v>287</v>
      </c>
      <c r="G40" s="14">
        <v>1</v>
      </c>
      <c r="H40" s="14">
        <v>4</v>
      </c>
      <c r="I40" s="11" t="str">
        <f t="shared" si="4"/>
        <v>Alta</v>
      </c>
      <c r="J40" s="14" t="s">
        <v>106</v>
      </c>
      <c r="K40" s="27" t="s">
        <v>288</v>
      </c>
      <c r="L40" s="27" t="s">
        <v>289</v>
      </c>
      <c r="M40" s="27" t="s">
        <v>290</v>
      </c>
      <c r="N40" s="27" t="s">
        <v>128</v>
      </c>
      <c r="O40" s="13" t="s">
        <v>79</v>
      </c>
      <c r="P40" s="17">
        <f t="shared" ref="P40" si="88">IF(O40="Asignado",15,0)</f>
        <v>15</v>
      </c>
      <c r="Q40" s="13" t="s">
        <v>81</v>
      </c>
      <c r="R40" s="17">
        <f t="shared" ref="R40" si="89">IF(Q40="Adecuado",15,0)</f>
        <v>15</v>
      </c>
      <c r="S40" s="13" t="s">
        <v>83</v>
      </c>
      <c r="T40" s="17">
        <f t="shared" ref="T40" si="90">IF(S40="Oportuna",15,0)</f>
        <v>15</v>
      </c>
      <c r="U40" s="25" t="s">
        <v>85</v>
      </c>
      <c r="V40" s="17">
        <f t="shared" ref="V40" si="91">IF(U40="Prevenir",15,IF(U40="Detectar",10,0))</f>
        <v>15</v>
      </c>
      <c r="W40" s="13" t="s">
        <v>89</v>
      </c>
      <c r="X40" s="17">
        <f t="shared" ref="X40" si="92">IF(W40="Confiable",15,0)</f>
        <v>15</v>
      </c>
      <c r="Y40" s="19" t="s">
        <v>92</v>
      </c>
      <c r="Z40" s="17">
        <f t="shared" ref="Z40" si="93">IF(Y40="Se investigan y resuelven oportunamente",15,0)</f>
        <v>15</v>
      </c>
      <c r="AA40" s="13" t="s">
        <v>95</v>
      </c>
      <c r="AB40" s="17">
        <f t="shared" ref="AB40" si="94">IF(AA40="Completa",10,IF(AA40="incompleta",5,0))</f>
        <v>10</v>
      </c>
      <c r="AC40" s="16">
        <f t="shared" si="2"/>
        <v>100</v>
      </c>
      <c r="AD40" s="15" t="str">
        <f t="shared" si="10"/>
        <v>Fuerte</v>
      </c>
      <c r="AE40" s="13" t="s">
        <v>98</v>
      </c>
      <c r="AF40" s="15" t="str">
        <f t="shared" si="86"/>
        <v>Fuerte</v>
      </c>
      <c r="AG40" s="101" t="str">
        <f t="shared" ref="AG40:AG43" si="95">CONCATENATE(I40,AD40)</f>
        <v>AltaFuerte</v>
      </c>
      <c r="AH40" s="102"/>
      <c r="AI40" s="41" t="str">
        <f>VLOOKUP(AG40,Listas!$A$13:$B$24,2,0)</f>
        <v>Baja</v>
      </c>
      <c r="AJ40" s="2"/>
      <c r="AK40" s="2"/>
      <c r="AL40" s="2"/>
      <c r="AM40" s="2"/>
      <c r="AN40" s="2"/>
    </row>
    <row r="41" spans="1:40" ht="101.5" x14ac:dyDescent="0.35">
      <c r="A41" s="14" t="s">
        <v>651</v>
      </c>
      <c r="B41" s="46" t="s">
        <v>165</v>
      </c>
      <c r="C41" s="27" t="s">
        <v>291</v>
      </c>
      <c r="D41" s="46" t="s">
        <v>72</v>
      </c>
      <c r="E41" s="27" t="s">
        <v>292</v>
      </c>
      <c r="F41" s="20" t="s">
        <v>293</v>
      </c>
      <c r="G41" s="14">
        <v>1</v>
      </c>
      <c r="H41" s="14">
        <v>3</v>
      </c>
      <c r="I41" s="11" t="str">
        <f t="shared" si="4"/>
        <v>Moderada</v>
      </c>
      <c r="J41" s="14" t="s">
        <v>106</v>
      </c>
      <c r="K41" s="27" t="s">
        <v>294</v>
      </c>
      <c r="L41" s="27" t="s">
        <v>295</v>
      </c>
      <c r="M41" s="27" t="s">
        <v>296</v>
      </c>
      <c r="N41" s="27" t="s">
        <v>297</v>
      </c>
      <c r="O41" s="13" t="s">
        <v>79</v>
      </c>
      <c r="P41" s="17">
        <f t="shared" ref="P41" si="96">IF(O41="Asignado",15,0)</f>
        <v>15</v>
      </c>
      <c r="Q41" s="13" t="s">
        <v>81</v>
      </c>
      <c r="R41" s="17">
        <f t="shared" ref="R41" si="97">IF(Q41="Adecuado",15,0)</f>
        <v>15</v>
      </c>
      <c r="S41" s="13" t="s">
        <v>83</v>
      </c>
      <c r="T41" s="17">
        <f t="shared" ref="T41" si="98">IF(S41="Oportuna",15,0)</f>
        <v>15</v>
      </c>
      <c r="U41" s="25" t="s">
        <v>85</v>
      </c>
      <c r="V41" s="17">
        <f t="shared" ref="V41" si="99">IF(U41="Prevenir",15,IF(U41="Detectar",10,0))</f>
        <v>15</v>
      </c>
      <c r="W41" s="13" t="s">
        <v>89</v>
      </c>
      <c r="X41" s="17">
        <f t="shared" ref="X41" si="100">IF(W41="Confiable",15,0)</f>
        <v>15</v>
      </c>
      <c r="Y41" s="19" t="s">
        <v>92</v>
      </c>
      <c r="Z41" s="17">
        <f t="shared" ref="Z41" si="101">IF(Y41="Se investigan y resuelven oportunamente",15,0)</f>
        <v>15</v>
      </c>
      <c r="AA41" s="13" t="s">
        <v>95</v>
      </c>
      <c r="AB41" s="17">
        <f t="shared" ref="AB41" si="102">IF(AA41="Completa",10,IF(AA41="incompleta",5,0))</f>
        <v>10</v>
      </c>
      <c r="AC41" s="16">
        <f t="shared" si="2"/>
        <v>100</v>
      </c>
      <c r="AD41" s="15" t="str">
        <f t="shared" si="10"/>
        <v>Fuerte</v>
      </c>
      <c r="AE41" s="13" t="s">
        <v>98</v>
      </c>
      <c r="AF41" s="15" t="str">
        <f t="shared" si="86"/>
        <v>Fuerte</v>
      </c>
      <c r="AG41" s="101" t="str">
        <f t="shared" si="95"/>
        <v>ModeradaFuerte</v>
      </c>
      <c r="AH41" s="102"/>
      <c r="AI41" s="41" t="str">
        <f>VLOOKUP(AG41,Listas!$A$13:$B$24,2,0)</f>
        <v>Baja</v>
      </c>
      <c r="AJ41" s="2"/>
      <c r="AK41" s="2"/>
      <c r="AL41" s="2"/>
      <c r="AM41" s="2"/>
      <c r="AN41" s="2"/>
    </row>
    <row r="42" spans="1:40" ht="116" x14ac:dyDescent="0.35">
      <c r="A42" s="14" t="s">
        <v>652</v>
      </c>
      <c r="B42" s="46" t="s">
        <v>165</v>
      </c>
      <c r="C42" s="56" t="s">
        <v>298</v>
      </c>
      <c r="D42" s="46" t="s">
        <v>72</v>
      </c>
      <c r="E42" s="20" t="s">
        <v>299</v>
      </c>
      <c r="F42" s="19" t="s">
        <v>300</v>
      </c>
      <c r="G42" s="14">
        <v>1</v>
      </c>
      <c r="H42" s="14">
        <v>4</v>
      </c>
      <c r="I42" s="11" t="str">
        <f t="shared" si="4"/>
        <v>Alta</v>
      </c>
      <c r="J42" s="14" t="s">
        <v>106</v>
      </c>
      <c r="K42" s="27" t="s">
        <v>301</v>
      </c>
      <c r="L42" s="27" t="s">
        <v>302</v>
      </c>
      <c r="M42" s="27" t="s">
        <v>303</v>
      </c>
      <c r="N42" s="27" t="s">
        <v>128</v>
      </c>
      <c r="O42" s="13" t="s">
        <v>79</v>
      </c>
      <c r="P42" s="17">
        <f t="shared" ref="P42" si="103">IF(O42="Asignado",15,0)</f>
        <v>15</v>
      </c>
      <c r="Q42" s="13" t="s">
        <v>81</v>
      </c>
      <c r="R42" s="17">
        <f t="shared" ref="R42" si="104">IF(Q42="Adecuado",15,0)</f>
        <v>15</v>
      </c>
      <c r="S42" s="13" t="s">
        <v>83</v>
      </c>
      <c r="T42" s="17">
        <f t="shared" ref="T42" si="105">IF(S42="Oportuna",15,0)</f>
        <v>15</v>
      </c>
      <c r="U42" s="25" t="s">
        <v>85</v>
      </c>
      <c r="V42" s="17">
        <f t="shared" ref="V42" si="106">IF(U42="Prevenir",15,IF(U42="Detectar",10,0))</f>
        <v>15</v>
      </c>
      <c r="W42" s="13" t="s">
        <v>89</v>
      </c>
      <c r="X42" s="17">
        <f t="shared" ref="X42" si="107">IF(W42="Confiable",15,0)</f>
        <v>15</v>
      </c>
      <c r="Y42" s="19" t="s">
        <v>92</v>
      </c>
      <c r="Z42" s="17">
        <f t="shared" ref="Z42" si="108">IF(Y42="Se investigan y resuelven oportunamente",15,0)</f>
        <v>15</v>
      </c>
      <c r="AA42" s="13" t="s">
        <v>95</v>
      </c>
      <c r="AB42" s="17">
        <f t="shared" ref="AB42" si="109">IF(AA42="Completa",10,IF(AA42="incompleta",5,0))</f>
        <v>10</v>
      </c>
      <c r="AC42" s="16">
        <f t="shared" si="2"/>
        <v>100</v>
      </c>
      <c r="AD42" s="15" t="str">
        <f t="shared" si="10"/>
        <v>Fuerte</v>
      </c>
      <c r="AE42" s="13" t="s">
        <v>98</v>
      </c>
      <c r="AF42" s="15" t="str">
        <f t="shared" si="86"/>
        <v>Fuerte</v>
      </c>
      <c r="AG42" s="101" t="str">
        <f t="shared" si="95"/>
        <v>AltaFuerte</v>
      </c>
      <c r="AH42" s="102"/>
      <c r="AI42" s="41" t="str">
        <f>VLOOKUP(AG42,Listas!$A$13:$B$24,2,0)</f>
        <v>Baja</v>
      </c>
      <c r="AJ42" s="2"/>
      <c r="AK42" s="2"/>
      <c r="AL42" s="2"/>
      <c r="AM42" s="2"/>
      <c r="AN42" s="2"/>
    </row>
    <row r="43" spans="1:40" ht="174" x14ac:dyDescent="0.35">
      <c r="A43" s="14" t="s">
        <v>653</v>
      </c>
      <c r="B43" s="46" t="s">
        <v>165</v>
      </c>
      <c r="C43" s="56" t="s">
        <v>304</v>
      </c>
      <c r="D43" s="46" t="s">
        <v>74</v>
      </c>
      <c r="E43" s="20" t="s">
        <v>305</v>
      </c>
      <c r="F43" s="19" t="s">
        <v>306</v>
      </c>
      <c r="G43" s="14">
        <v>1</v>
      </c>
      <c r="H43" s="14">
        <v>4</v>
      </c>
      <c r="I43" s="11" t="str">
        <f t="shared" si="4"/>
        <v>Alta</v>
      </c>
      <c r="J43" s="14" t="s">
        <v>106</v>
      </c>
      <c r="K43" s="27" t="s">
        <v>307</v>
      </c>
      <c r="L43" s="27" t="s">
        <v>308</v>
      </c>
      <c r="M43" s="27" t="s">
        <v>309</v>
      </c>
      <c r="N43" s="27" t="s">
        <v>180</v>
      </c>
      <c r="O43" s="13" t="s">
        <v>79</v>
      </c>
      <c r="P43" s="17">
        <f t="shared" ref="P43" si="110">IF(O43="Asignado",15,0)</f>
        <v>15</v>
      </c>
      <c r="Q43" s="13" t="s">
        <v>81</v>
      </c>
      <c r="R43" s="17">
        <f t="shared" ref="R43" si="111">IF(Q43="Adecuado",15,0)</f>
        <v>15</v>
      </c>
      <c r="S43" s="13" t="s">
        <v>83</v>
      </c>
      <c r="T43" s="17">
        <f t="shared" ref="T43" si="112">IF(S43="Oportuna",15,0)</f>
        <v>15</v>
      </c>
      <c r="U43" s="25" t="s">
        <v>85</v>
      </c>
      <c r="V43" s="17">
        <f t="shared" ref="V43" si="113">IF(U43="Prevenir",15,IF(U43="Detectar",10,0))</f>
        <v>15</v>
      </c>
      <c r="W43" s="13" t="s">
        <v>89</v>
      </c>
      <c r="X43" s="17">
        <f t="shared" ref="X43" si="114">IF(W43="Confiable",15,0)</f>
        <v>15</v>
      </c>
      <c r="Y43" s="19" t="s">
        <v>92</v>
      </c>
      <c r="Z43" s="17">
        <f t="shared" ref="Z43" si="115">IF(Y43="Se investigan y resuelven oportunamente",15,0)</f>
        <v>15</v>
      </c>
      <c r="AA43" s="13" t="s">
        <v>95</v>
      </c>
      <c r="AB43" s="17">
        <f t="shared" ref="AB43" si="116">IF(AA43="Completa",10,IF(AA43="incompleta",5,0))</f>
        <v>10</v>
      </c>
      <c r="AC43" s="16">
        <f t="shared" si="2"/>
        <v>100</v>
      </c>
      <c r="AD43" s="15" t="str">
        <f t="shared" si="10"/>
        <v>Fuerte</v>
      </c>
      <c r="AE43" s="13" t="s">
        <v>98</v>
      </c>
      <c r="AF43" s="15" t="str">
        <f t="shared" si="86"/>
        <v>Fuerte</v>
      </c>
      <c r="AG43" s="101" t="str">
        <f t="shared" si="95"/>
        <v>AltaFuerte</v>
      </c>
      <c r="AH43" s="102"/>
      <c r="AI43" s="41" t="str">
        <f>VLOOKUP(AG43,Listas!$A$13:$B$24,2,0)</f>
        <v>Baja</v>
      </c>
      <c r="AJ43" s="2"/>
      <c r="AK43" s="2"/>
      <c r="AL43" s="2"/>
      <c r="AM43" s="2"/>
      <c r="AN43" s="2"/>
    </row>
    <row r="44" spans="1:40" ht="144.5" customHeight="1" x14ac:dyDescent="0.35">
      <c r="A44" s="14" t="s">
        <v>700</v>
      </c>
      <c r="B44" s="26" t="s">
        <v>167</v>
      </c>
      <c r="C44" s="62" t="s">
        <v>310</v>
      </c>
      <c r="D44" s="46" t="s">
        <v>74</v>
      </c>
      <c r="E44" s="47" t="s">
        <v>311</v>
      </c>
      <c r="F44" s="47" t="s">
        <v>312</v>
      </c>
      <c r="G44" s="14">
        <v>1</v>
      </c>
      <c r="H44" s="14">
        <v>4</v>
      </c>
      <c r="I44" s="11" t="str">
        <f t="shared" ref="I44" si="117">IF(D44="8. Corrupción",IF(OR(AND(G44=1,H44=5),AND(G44=2,H44=5),AND(G44=3,H44=4),(G44+H44&gt;=8)),"Extrema",IF(OR(AND(G44=1,H44=4),AND(G44=2,H44=4),AND(G44=4,H44=3),AND(G44=3,H44=3)),"Alta",IF(OR(AND(G44=1,H44=3),AND(G44=2,H44=3)),"Moderada","Error - para riesgo de Corrupción el Impacto aplica desde 3"))),IF(G44+H44=0,"",IF(OR(AND(G44=3,H44=4),(AND(G44=2,H44=5)),(AND(G44=1,H44=5))),"Extrema",IF(OR(AND(G44=3,H44=1),(AND(G44=2,H44=2))),"Baja",IF(OR(AND(G44=4,H44=1),AND(G44=3,H44=2),AND(G44=2,H44=3),AND(G44=1,H44=3)),"Moderada",IF(G44+H44&gt;=8,"Extrema",IF(G44+H44&lt;4,"Baja",IF(G44+H44&gt;=6,"Alta","Alta"))))))))</f>
        <v>Alta</v>
      </c>
      <c r="J44" s="14" t="s">
        <v>106</v>
      </c>
      <c r="K44" s="46" t="s">
        <v>315</v>
      </c>
      <c r="L44" s="46" t="s">
        <v>314</v>
      </c>
      <c r="M44" s="46" t="s">
        <v>313</v>
      </c>
      <c r="N44" s="46" t="s">
        <v>128</v>
      </c>
      <c r="O44" s="13" t="s">
        <v>79</v>
      </c>
      <c r="P44" s="17">
        <f t="shared" ref="P44" si="118">IF(O44="Asignado",15,0)</f>
        <v>15</v>
      </c>
      <c r="Q44" s="13" t="s">
        <v>81</v>
      </c>
      <c r="R44" s="17">
        <f t="shared" ref="R44" si="119">IF(Q44="Adecuado",15,0)</f>
        <v>15</v>
      </c>
      <c r="S44" s="13" t="s">
        <v>83</v>
      </c>
      <c r="T44" s="17">
        <f t="shared" ref="T44" si="120">IF(S44="Oportuna",15,0)</f>
        <v>15</v>
      </c>
      <c r="U44" s="25" t="s">
        <v>85</v>
      </c>
      <c r="V44" s="17">
        <f t="shared" ref="V44" si="121">IF(U44="Prevenir",15,IF(U44="Detectar",10,0))</f>
        <v>15</v>
      </c>
      <c r="W44" s="13" t="s">
        <v>89</v>
      </c>
      <c r="X44" s="17">
        <f t="shared" ref="X44" si="122">IF(W44="Confiable",15,0)</f>
        <v>15</v>
      </c>
      <c r="Y44" s="19" t="s">
        <v>92</v>
      </c>
      <c r="Z44" s="17">
        <f t="shared" ref="Z44" si="123">IF(Y44="Se investigan y resuelven oportunamente",15,0)</f>
        <v>15</v>
      </c>
      <c r="AA44" s="13" t="s">
        <v>95</v>
      </c>
      <c r="AB44" s="17">
        <f t="shared" ref="AB44" si="124">IF(AA44="Completa",10,IF(AA44="incompleta",5,0))</f>
        <v>10</v>
      </c>
      <c r="AC44" s="16">
        <f t="shared" si="2"/>
        <v>100</v>
      </c>
      <c r="AD44" s="15" t="str">
        <f t="shared" si="10"/>
        <v>Fuerte</v>
      </c>
      <c r="AE44" s="13" t="s">
        <v>98</v>
      </c>
      <c r="AF44" s="15" t="str">
        <f>IF(AE44="Siempre se ejecuta","Fuerte",IF(AE44="Algunas veces","Moderado",IF(AE44="no se ejecuta","Débil","")))</f>
        <v>Fuerte</v>
      </c>
      <c r="AG44" s="101" t="str">
        <f t="shared" si="3"/>
        <v>AltaFuerte</v>
      </c>
      <c r="AH44" s="102"/>
      <c r="AI44" s="41" t="str">
        <f>VLOOKUP(AG44,Listas!$A$13:$B$24,2,0)</f>
        <v>Baja</v>
      </c>
      <c r="AJ44" s="2"/>
      <c r="AK44" s="2"/>
      <c r="AL44" s="2"/>
      <c r="AM44" s="2"/>
      <c r="AN44" s="2"/>
    </row>
    <row r="45" spans="1:40" ht="203" x14ac:dyDescent="0.35">
      <c r="A45" s="14" t="s">
        <v>701</v>
      </c>
      <c r="B45" s="46" t="s">
        <v>167</v>
      </c>
      <c r="C45" s="19" t="s">
        <v>322</v>
      </c>
      <c r="D45" s="46" t="s">
        <v>76</v>
      </c>
      <c r="E45" s="19" t="s">
        <v>323</v>
      </c>
      <c r="F45" s="19" t="s">
        <v>324</v>
      </c>
      <c r="G45" s="14">
        <v>3</v>
      </c>
      <c r="H45" s="14">
        <v>3</v>
      </c>
      <c r="I45" s="11" t="str">
        <f t="shared" si="4"/>
        <v>Alta</v>
      </c>
      <c r="J45" s="14" t="s">
        <v>106</v>
      </c>
      <c r="K45" s="19" t="s">
        <v>325</v>
      </c>
      <c r="L45" s="19" t="s">
        <v>326</v>
      </c>
      <c r="M45" s="19" t="s">
        <v>327</v>
      </c>
      <c r="N45" s="19" t="s">
        <v>328</v>
      </c>
      <c r="O45" s="13" t="s">
        <v>79</v>
      </c>
      <c r="P45" s="17">
        <f t="shared" ref="P45" si="125">IF(O45="Asignado",15,0)</f>
        <v>15</v>
      </c>
      <c r="Q45" s="13" t="s">
        <v>81</v>
      </c>
      <c r="R45" s="17">
        <f t="shared" ref="R45" si="126">IF(Q45="Adecuado",15,0)</f>
        <v>15</v>
      </c>
      <c r="S45" s="13" t="s">
        <v>83</v>
      </c>
      <c r="T45" s="17">
        <f t="shared" ref="T45" si="127">IF(S45="Oportuna",15,0)</f>
        <v>15</v>
      </c>
      <c r="U45" s="25" t="s">
        <v>85</v>
      </c>
      <c r="V45" s="17">
        <f t="shared" ref="V45" si="128">IF(U45="Prevenir",15,IF(U45="Detectar",10,0))</f>
        <v>15</v>
      </c>
      <c r="W45" s="13" t="s">
        <v>89</v>
      </c>
      <c r="X45" s="17">
        <f t="shared" ref="X45" si="129">IF(W45="Confiable",15,0)</f>
        <v>15</v>
      </c>
      <c r="Y45" s="19" t="s">
        <v>92</v>
      </c>
      <c r="Z45" s="17">
        <f t="shared" ref="Z45" si="130">IF(Y45="Se investigan y resuelven oportunamente",15,0)</f>
        <v>15</v>
      </c>
      <c r="AA45" s="13" t="s">
        <v>95</v>
      </c>
      <c r="AB45" s="17">
        <f t="shared" si="1"/>
        <v>10</v>
      </c>
      <c r="AC45" s="16">
        <f t="shared" si="2"/>
        <v>100</v>
      </c>
      <c r="AD45" s="15" t="str">
        <f t="shared" si="10"/>
        <v>Fuerte</v>
      </c>
      <c r="AE45" s="13" t="s">
        <v>98</v>
      </c>
      <c r="AF45" s="15" t="str">
        <f t="shared" si="11"/>
        <v>Fuerte</v>
      </c>
      <c r="AG45" s="101" t="str">
        <f t="shared" si="3"/>
        <v>AltaFuerte</v>
      </c>
      <c r="AH45" s="102"/>
      <c r="AI45" s="41" t="str">
        <f>VLOOKUP(AG45,Listas!$A$13:$B$24,2,0)</f>
        <v>Baja</v>
      </c>
      <c r="AJ45" s="2"/>
      <c r="AK45" s="2"/>
      <c r="AL45" s="2"/>
      <c r="AM45" s="2"/>
      <c r="AN45" s="2"/>
    </row>
    <row r="46" spans="1:40" ht="72.5" x14ac:dyDescent="0.35">
      <c r="A46" s="14" t="s">
        <v>702</v>
      </c>
      <c r="B46" s="46" t="s">
        <v>167</v>
      </c>
      <c r="C46" s="19" t="s">
        <v>335</v>
      </c>
      <c r="D46" s="46" t="s">
        <v>76</v>
      </c>
      <c r="E46" s="19" t="s">
        <v>336</v>
      </c>
      <c r="F46" s="19" t="s">
        <v>337</v>
      </c>
      <c r="G46" s="14">
        <v>3</v>
      </c>
      <c r="H46" s="14">
        <v>3</v>
      </c>
      <c r="I46" s="11" t="str">
        <f t="shared" ref="I46" si="131">IF(D46="8. Corrupción",IF(OR(AND(G46=1,H46=5),AND(G46=2,H46=5),AND(G46=3,H46=4),(G46+H46&gt;=8)),"Extrema",IF(OR(AND(G46=1,H46=4),AND(G46=2,H46=4),AND(G46=4,H46=3),AND(G46=3,H46=3)),"Alta",IF(OR(AND(G46=1,H46=3),AND(G46=2,H46=3)),"Moderada","Error - para riesgo de Corrupción el Impacto aplica desde 3"))),IF(G46+H46=0,"",IF(OR(AND(G46=3,H46=4),(AND(G46=2,H46=5)),(AND(G46=1,H46=5))),"Extrema",IF(OR(AND(G46=3,H46=1),(AND(G46=2,H46=2))),"Baja",IF(OR(AND(G46=4,H46=1),AND(G46=3,H46=2),AND(G46=2,H46=3),AND(G46=1,H46=3)),"Moderada",IF(G46+H46&gt;=8,"Extrema",IF(G46+H46&lt;4,"Baja",IF(G46+H46&gt;=6,"Alta","Alta"))))))))</f>
        <v>Alta</v>
      </c>
      <c r="J46" s="14" t="s">
        <v>106</v>
      </c>
      <c r="K46" s="19" t="s">
        <v>338</v>
      </c>
      <c r="L46" s="19" t="s">
        <v>339</v>
      </c>
      <c r="M46" s="19" t="s">
        <v>334</v>
      </c>
      <c r="N46" s="19" t="s">
        <v>340</v>
      </c>
      <c r="O46" s="13" t="s">
        <v>79</v>
      </c>
      <c r="P46" s="17">
        <f t="shared" ref="P46" si="132">IF(O46="Asignado",15,0)</f>
        <v>15</v>
      </c>
      <c r="Q46" s="13" t="s">
        <v>81</v>
      </c>
      <c r="R46" s="17">
        <f t="shared" ref="R46" si="133">IF(Q46="Adecuado",15,0)</f>
        <v>15</v>
      </c>
      <c r="S46" s="13" t="s">
        <v>83</v>
      </c>
      <c r="T46" s="17">
        <f t="shared" ref="T46" si="134">IF(S46="Oportuna",15,0)</f>
        <v>15</v>
      </c>
      <c r="U46" s="25" t="s">
        <v>85</v>
      </c>
      <c r="V46" s="17">
        <f t="shared" ref="V46" si="135">IF(U46="Prevenir",15,IF(U46="Detectar",10,0))</f>
        <v>15</v>
      </c>
      <c r="W46" s="13" t="s">
        <v>89</v>
      </c>
      <c r="X46" s="17">
        <f t="shared" ref="X46" si="136">IF(W46="Confiable",15,0)</f>
        <v>15</v>
      </c>
      <c r="Y46" s="19" t="s">
        <v>92</v>
      </c>
      <c r="Z46" s="17">
        <f t="shared" ref="Z46" si="137">IF(Y46="Se investigan y resuelven oportunamente",15,0)</f>
        <v>15</v>
      </c>
      <c r="AA46" s="13" t="s">
        <v>95</v>
      </c>
      <c r="AB46" s="17">
        <f t="shared" ref="AB46" si="138">IF(AA46="Completa",10,IF(AA46="incompleta",5,0))</f>
        <v>10</v>
      </c>
      <c r="AC46" s="16">
        <f t="shared" ref="AC46" si="139">P46+R46+T46+V46+X46+Z46+AB46</f>
        <v>100</v>
      </c>
      <c r="AD46" s="15" t="str">
        <f t="shared" ref="AD46" si="140">IF(AC46&gt;=96,"Fuerte",IF(AC46&gt;=86,"Moderado",IF(AC46&gt;=0,"Débil","")))</f>
        <v>Fuerte</v>
      </c>
      <c r="AE46" s="13" t="s">
        <v>98</v>
      </c>
      <c r="AF46" s="15" t="str">
        <f t="shared" ref="AF46" si="141">IF(AE46="Siempre se ejecuta","Fuerte",IF(AE46="Algunas veces","Moderado",IF(AE46="no se ejecuta","Débil","")))</f>
        <v>Fuerte</v>
      </c>
      <c r="AG46" s="101" t="str">
        <f t="shared" ref="AG46" si="142">CONCATENATE(I46,AD46)</f>
        <v>AltaFuerte</v>
      </c>
      <c r="AH46" s="102"/>
      <c r="AI46" s="41" t="str">
        <f>VLOOKUP(AG46,Listas!$A$13:$B$24,2,0)</f>
        <v>Baja</v>
      </c>
      <c r="AJ46" s="2"/>
      <c r="AK46" s="2"/>
      <c r="AL46" s="2"/>
      <c r="AM46" s="2"/>
      <c r="AN46" s="2"/>
    </row>
    <row r="47" spans="1:40" ht="188.5" x14ac:dyDescent="0.35">
      <c r="A47" s="14" t="s">
        <v>703</v>
      </c>
      <c r="B47" s="46" t="s">
        <v>167</v>
      </c>
      <c r="C47" s="58" t="s">
        <v>329</v>
      </c>
      <c r="D47" s="57" t="s">
        <v>69</v>
      </c>
      <c r="E47" s="59" t="s">
        <v>330</v>
      </c>
      <c r="F47" s="58" t="s">
        <v>331</v>
      </c>
      <c r="G47" s="14">
        <v>2</v>
      </c>
      <c r="H47" s="14">
        <v>4</v>
      </c>
      <c r="I47" s="11" t="str">
        <f t="shared" si="4"/>
        <v>Alta</v>
      </c>
      <c r="J47" s="14" t="s">
        <v>106</v>
      </c>
      <c r="K47" s="19" t="s">
        <v>332</v>
      </c>
      <c r="L47" s="19" t="s">
        <v>333</v>
      </c>
      <c r="M47" s="19" t="s">
        <v>334</v>
      </c>
      <c r="N47" s="19" t="s">
        <v>121</v>
      </c>
      <c r="O47" s="13" t="s">
        <v>79</v>
      </c>
      <c r="P47" s="17">
        <f t="shared" ref="P47" si="143">IF(O47="Asignado",15,0)</f>
        <v>15</v>
      </c>
      <c r="Q47" s="13" t="s">
        <v>81</v>
      </c>
      <c r="R47" s="17">
        <f t="shared" ref="R47" si="144">IF(Q47="Adecuado",15,0)</f>
        <v>15</v>
      </c>
      <c r="S47" s="13" t="s">
        <v>83</v>
      </c>
      <c r="T47" s="17">
        <f t="shared" ref="T47" si="145">IF(S47="Oportuna",15,0)</f>
        <v>15</v>
      </c>
      <c r="U47" s="25" t="s">
        <v>85</v>
      </c>
      <c r="V47" s="17">
        <f t="shared" ref="V47" si="146">IF(U47="Prevenir",15,IF(U47="Detectar",10,0))</f>
        <v>15</v>
      </c>
      <c r="W47" s="13" t="s">
        <v>89</v>
      </c>
      <c r="X47" s="17">
        <f t="shared" ref="X47" si="147">IF(W47="Confiable",15,0)</f>
        <v>15</v>
      </c>
      <c r="Y47" s="19" t="s">
        <v>92</v>
      </c>
      <c r="Z47" s="17">
        <f t="shared" ref="Z47" si="148">IF(Y47="Se investigan y resuelven oportunamente",15,0)</f>
        <v>15</v>
      </c>
      <c r="AA47" s="13" t="s">
        <v>95</v>
      </c>
      <c r="AB47" s="17">
        <f t="shared" ref="AB47" si="149">IF(AA47="Completa",10,IF(AA47="incompleta",5,0))</f>
        <v>10</v>
      </c>
      <c r="AC47" s="16">
        <f t="shared" si="2"/>
        <v>100</v>
      </c>
      <c r="AD47" s="15" t="str">
        <f t="shared" si="10"/>
        <v>Fuerte</v>
      </c>
      <c r="AE47" s="13" t="s">
        <v>98</v>
      </c>
      <c r="AF47" s="15" t="str">
        <f t="shared" si="11"/>
        <v>Fuerte</v>
      </c>
      <c r="AG47" s="101" t="str">
        <f>CONCATENATE(I47,AD47)</f>
        <v>AltaFuerte</v>
      </c>
      <c r="AH47" s="102"/>
      <c r="AI47" s="41" t="str">
        <f>VLOOKUP(AG47,Listas!$A$13:$B$24,2,0)</f>
        <v>Baja</v>
      </c>
      <c r="AJ47" s="2"/>
      <c r="AK47" s="2"/>
      <c r="AL47" s="2"/>
      <c r="AM47" s="2"/>
      <c r="AN47" s="2"/>
    </row>
    <row r="48" spans="1:40" ht="116" x14ac:dyDescent="0.35">
      <c r="A48" s="14" t="s">
        <v>704</v>
      </c>
      <c r="B48" s="46" t="s">
        <v>167</v>
      </c>
      <c r="C48" s="58" t="s">
        <v>341</v>
      </c>
      <c r="D48" s="57" t="s">
        <v>74</v>
      </c>
      <c r="E48" s="58" t="s">
        <v>342</v>
      </c>
      <c r="F48" s="58" t="s">
        <v>343</v>
      </c>
      <c r="G48" s="14">
        <v>2</v>
      </c>
      <c r="H48" s="14">
        <v>4</v>
      </c>
      <c r="I48" s="11" t="str">
        <f t="shared" si="4"/>
        <v>Alta</v>
      </c>
      <c r="J48" s="14" t="s">
        <v>106</v>
      </c>
      <c r="K48" s="19" t="s">
        <v>344</v>
      </c>
      <c r="L48" s="19" t="s">
        <v>345</v>
      </c>
      <c r="M48" s="19" t="s">
        <v>321</v>
      </c>
      <c r="N48" s="19" t="s">
        <v>128</v>
      </c>
      <c r="O48" s="13" t="s">
        <v>79</v>
      </c>
      <c r="P48" s="17">
        <f t="shared" ref="P48" si="150">IF(O48="Asignado",15,0)</f>
        <v>15</v>
      </c>
      <c r="Q48" s="13" t="s">
        <v>81</v>
      </c>
      <c r="R48" s="17">
        <f t="shared" ref="R48" si="151">IF(Q48="Adecuado",15,0)</f>
        <v>15</v>
      </c>
      <c r="S48" s="13" t="s">
        <v>83</v>
      </c>
      <c r="T48" s="17">
        <f t="shared" ref="T48" si="152">IF(S48="Oportuna",15,0)</f>
        <v>15</v>
      </c>
      <c r="U48" s="25" t="s">
        <v>85</v>
      </c>
      <c r="V48" s="17">
        <f t="shared" ref="V48" si="153">IF(U48="Prevenir",15,IF(U48="Detectar",10,0))</f>
        <v>15</v>
      </c>
      <c r="W48" s="13" t="s">
        <v>89</v>
      </c>
      <c r="X48" s="17">
        <f t="shared" ref="X48" si="154">IF(W48="Confiable",15,0)</f>
        <v>15</v>
      </c>
      <c r="Y48" s="19" t="s">
        <v>92</v>
      </c>
      <c r="Z48" s="17">
        <f t="shared" ref="Z48" si="155">IF(Y48="Se investigan y resuelven oportunamente",15,0)</f>
        <v>15</v>
      </c>
      <c r="AA48" s="13" t="s">
        <v>95</v>
      </c>
      <c r="AB48" s="17">
        <f t="shared" ref="AB48" si="156">IF(AA48="Completa",10,IF(AA48="incompleta",5,0))</f>
        <v>10</v>
      </c>
      <c r="AC48" s="16">
        <f t="shared" ref="AC48" si="157">P48+R48+T48+V48+X48+Z48+AB48</f>
        <v>100</v>
      </c>
      <c r="AD48" s="15" t="str">
        <f t="shared" si="10"/>
        <v>Fuerte</v>
      </c>
      <c r="AE48" s="13" t="s">
        <v>98</v>
      </c>
      <c r="AF48" s="15" t="str">
        <f t="shared" si="11"/>
        <v>Fuerte</v>
      </c>
      <c r="AG48" s="101" t="str">
        <f t="shared" ref="AG48:AG111" si="158">CONCATENATE(I48,AD48)</f>
        <v>AltaFuerte</v>
      </c>
      <c r="AH48" s="102"/>
      <c r="AI48" s="41" t="str">
        <f>VLOOKUP(AG48,Listas!$A$13:$B$24,2,0)</f>
        <v>Baja</v>
      </c>
      <c r="AJ48" s="2"/>
      <c r="AK48" s="2"/>
      <c r="AL48" s="2"/>
      <c r="AM48" s="2"/>
      <c r="AN48" s="2"/>
    </row>
    <row r="49" spans="1:40" ht="174" x14ac:dyDescent="0.35">
      <c r="A49" s="14" t="s">
        <v>705</v>
      </c>
      <c r="B49" s="46" t="s">
        <v>167</v>
      </c>
      <c r="C49" s="58" t="s">
        <v>346</v>
      </c>
      <c r="D49" s="57" t="s">
        <v>74</v>
      </c>
      <c r="E49" s="58" t="s">
        <v>347</v>
      </c>
      <c r="F49" s="60" t="s">
        <v>348</v>
      </c>
      <c r="G49" s="14">
        <v>3</v>
      </c>
      <c r="H49" s="14">
        <v>3</v>
      </c>
      <c r="I49" s="11" t="str">
        <f t="shared" si="4"/>
        <v>Alta</v>
      </c>
      <c r="J49" s="14" t="s">
        <v>106</v>
      </c>
      <c r="K49" s="19" t="s">
        <v>350</v>
      </c>
      <c r="L49" s="19" t="s">
        <v>349</v>
      </c>
      <c r="M49" s="19" t="s">
        <v>321</v>
      </c>
      <c r="N49" s="19" t="s">
        <v>340</v>
      </c>
      <c r="O49" s="13" t="s">
        <v>79</v>
      </c>
      <c r="P49" s="17">
        <f t="shared" ref="P49" si="159">IF(O49="Asignado",15,0)</f>
        <v>15</v>
      </c>
      <c r="Q49" s="13" t="s">
        <v>81</v>
      </c>
      <c r="R49" s="17">
        <f t="shared" ref="R49" si="160">IF(Q49="Adecuado",15,0)</f>
        <v>15</v>
      </c>
      <c r="S49" s="13" t="s">
        <v>83</v>
      </c>
      <c r="T49" s="17">
        <f t="shared" ref="T49" si="161">IF(S49="Oportuna",15,0)</f>
        <v>15</v>
      </c>
      <c r="U49" s="25" t="s">
        <v>85</v>
      </c>
      <c r="V49" s="17">
        <f t="shared" ref="V49" si="162">IF(U49="Prevenir",15,IF(U49="Detectar",10,0))</f>
        <v>15</v>
      </c>
      <c r="W49" s="13" t="s">
        <v>89</v>
      </c>
      <c r="X49" s="17">
        <f t="shared" ref="X49" si="163">IF(W49="Confiable",15,0)</f>
        <v>15</v>
      </c>
      <c r="Y49" s="19" t="s">
        <v>92</v>
      </c>
      <c r="Z49" s="17">
        <f t="shared" ref="Z49" si="164">IF(Y49="Se investigan y resuelven oportunamente",15,0)</f>
        <v>15</v>
      </c>
      <c r="AA49" s="13" t="s">
        <v>95</v>
      </c>
      <c r="AB49" s="17">
        <f t="shared" ref="AB49" si="165">IF(AA49="Completa",10,IF(AA49="incompleta",5,0))</f>
        <v>10</v>
      </c>
      <c r="AC49" s="16">
        <f t="shared" ref="AC49" si="166">P49+R49+T49+V49+X49+Z49+AB49</f>
        <v>100</v>
      </c>
      <c r="AD49" s="15" t="str">
        <f t="shared" si="10"/>
        <v>Fuerte</v>
      </c>
      <c r="AE49" s="13" t="s">
        <v>98</v>
      </c>
      <c r="AF49" s="15" t="str">
        <f t="shared" si="11"/>
        <v>Fuerte</v>
      </c>
      <c r="AG49" s="101" t="str">
        <f t="shared" si="158"/>
        <v>AltaFuerte</v>
      </c>
      <c r="AH49" s="102"/>
      <c r="AI49" s="41" t="str">
        <f>VLOOKUP(AG49,Listas!$A$13:$B$24,2,0)</f>
        <v>Baja</v>
      </c>
      <c r="AJ49" s="2"/>
      <c r="AK49" s="2"/>
      <c r="AL49" s="2"/>
      <c r="AM49" s="2"/>
      <c r="AN49" s="2"/>
    </row>
    <row r="50" spans="1:40" ht="101" customHeight="1" x14ac:dyDescent="0.35">
      <c r="A50" s="14" t="s">
        <v>654</v>
      </c>
      <c r="B50" s="46" t="s">
        <v>166</v>
      </c>
      <c r="C50" s="58" t="s">
        <v>186</v>
      </c>
      <c r="D50" s="57" t="s">
        <v>69</v>
      </c>
      <c r="E50" s="58" t="s">
        <v>192</v>
      </c>
      <c r="F50" s="60" t="s">
        <v>197</v>
      </c>
      <c r="G50" s="14">
        <v>1</v>
      </c>
      <c r="H50" s="14">
        <v>1</v>
      </c>
      <c r="I50" s="11" t="str">
        <f t="shared" si="4"/>
        <v>Baja</v>
      </c>
      <c r="J50" s="14" t="s">
        <v>106</v>
      </c>
      <c r="K50" s="19" t="s">
        <v>198</v>
      </c>
      <c r="L50" s="19" t="s">
        <v>355</v>
      </c>
      <c r="M50" s="19" t="s">
        <v>199</v>
      </c>
      <c r="N50" s="19" t="s">
        <v>180</v>
      </c>
      <c r="O50" s="13" t="s">
        <v>79</v>
      </c>
      <c r="P50" s="17">
        <f t="shared" ref="P50" si="167">IF(O50="Asignado",15,0)</f>
        <v>15</v>
      </c>
      <c r="Q50" s="13" t="s">
        <v>81</v>
      </c>
      <c r="R50" s="17">
        <f t="shared" ref="R50" si="168">IF(Q50="Adecuado",15,0)</f>
        <v>15</v>
      </c>
      <c r="S50" s="13" t="s">
        <v>83</v>
      </c>
      <c r="T50" s="17">
        <f t="shared" ref="T50" si="169">IF(S50="Oportuna",15,0)</f>
        <v>15</v>
      </c>
      <c r="U50" s="25" t="s">
        <v>85</v>
      </c>
      <c r="V50" s="17">
        <f t="shared" ref="V50" si="170">IF(U50="Prevenir",15,IF(U50="Detectar",10,0))</f>
        <v>15</v>
      </c>
      <c r="W50" s="13" t="s">
        <v>89</v>
      </c>
      <c r="X50" s="17">
        <f t="shared" ref="X50" si="171">IF(W50="Confiable",15,0)</f>
        <v>15</v>
      </c>
      <c r="Y50" s="19" t="s">
        <v>92</v>
      </c>
      <c r="Z50" s="17">
        <f t="shared" ref="Z50" si="172">IF(Y50="Se investigan y resuelven oportunamente",15,0)</f>
        <v>15</v>
      </c>
      <c r="AA50" s="13" t="s">
        <v>95</v>
      </c>
      <c r="AB50" s="17">
        <f t="shared" ref="AB50" si="173">IF(AA50="Completa",10,IF(AA50="incompleta",5,0))</f>
        <v>10</v>
      </c>
      <c r="AC50" s="16">
        <f t="shared" si="2"/>
        <v>100</v>
      </c>
      <c r="AD50" s="15" t="str">
        <f t="shared" si="10"/>
        <v>Fuerte</v>
      </c>
      <c r="AE50" s="13" t="s">
        <v>98</v>
      </c>
      <c r="AF50" s="15" t="str">
        <f t="shared" si="11"/>
        <v>Fuerte</v>
      </c>
      <c r="AG50" s="101" t="str">
        <f t="shared" si="158"/>
        <v>BajaFuerte</v>
      </c>
      <c r="AH50" s="102"/>
      <c r="AI50" s="41" t="str">
        <f>VLOOKUP(AG50,Listas!$A$13:$B$24,2,0)</f>
        <v>No es sujeto de seguimiento</v>
      </c>
      <c r="AJ50" s="2"/>
      <c r="AK50" s="2"/>
      <c r="AL50" s="2"/>
      <c r="AM50" s="2"/>
      <c r="AN50" s="2"/>
    </row>
    <row r="51" spans="1:40" ht="101.5" x14ac:dyDescent="0.35">
      <c r="A51" s="14" t="s">
        <v>655</v>
      </c>
      <c r="B51" s="46" t="s">
        <v>166</v>
      </c>
      <c r="C51" s="58" t="s">
        <v>187</v>
      </c>
      <c r="D51" s="57" t="s">
        <v>74</v>
      </c>
      <c r="E51" s="58" t="s">
        <v>356</v>
      </c>
      <c r="F51" s="60" t="s">
        <v>357</v>
      </c>
      <c r="G51" s="14">
        <v>2</v>
      </c>
      <c r="H51" s="14">
        <v>1</v>
      </c>
      <c r="I51" s="11" t="str">
        <f t="shared" si="4"/>
        <v>Baja</v>
      </c>
      <c r="J51" s="27" t="s">
        <v>106</v>
      </c>
      <c r="K51" s="19" t="s">
        <v>358</v>
      </c>
      <c r="L51" s="19" t="s">
        <v>359</v>
      </c>
      <c r="M51" s="19" t="s">
        <v>360</v>
      </c>
      <c r="N51" s="19" t="s">
        <v>128</v>
      </c>
      <c r="O51" s="13" t="s">
        <v>79</v>
      </c>
      <c r="P51" s="17">
        <f t="shared" ref="P51" si="174">IF(O51="Asignado",15,0)</f>
        <v>15</v>
      </c>
      <c r="Q51" s="13" t="s">
        <v>81</v>
      </c>
      <c r="R51" s="17">
        <f t="shared" ref="R51" si="175">IF(Q51="Adecuado",15,0)</f>
        <v>15</v>
      </c>
      <c r="S51" s="13" t="s">
        <v>83</v>
      </c>
      <c r="T51" s="17">
        <f t="shared" ref="T51" si="176">IF(S51="Oportuna",15,0)</f>
        <v>15</v>
      </c>
      <c r="U51" s="25" t="s">
        <v>85</v>
      </c>
      <c r="V51" s="17">
        <f t="shared" ref="V51" si="177">IF(U51="Prevenir",15,IF(U51="Detectar",10,0))</f>
        <v>15</v>
      </c>
      <c r="W51" s="13" t="s">
        <v>89</v>
      </c>
      <c r="X51" s="17">
        <f t="shared" ref="X51" si="178">IF(W51="Confiable",15,0)</f>
        <v>15</v>
      </c>
      <c r="Y51" s="19" t="s">
        <v>92</v>
      </c>
      <c r="Z51" s="17">
        <f t="shared" ref="Z51" si="179">IF(Y51="Se investigan y resuelven oportunamente",15,0)</f>
        <v>15</v>
      </c>
      <c r="AA51" s="13" t="s">
        <v>95</v>
      </c>
      <c r="AB51" s="17">
        <f t="shared" ref="AB51" si="180">IF(AA51="Completa",10,IF(AA51="incompleta",5,0))</f>
        <v>10</v>
      </c>
      <c r="AC51" s="16">
        <f t="shared" si="2"/>
        <v>100</v>
      </c>
      <c r="AD51" s="15" t="str">
        <f t="shared" si="10"/>
        <v>Fuerte</v>
      </c>
      <c r="AE51" s="13" t="s">
        <v>98</v>
      </c>
      <c r="AF51" s="15" t="str">
        <f t="shared" si="11"/>
        <v>Fuerte</v>
      </c>
      <c r="AG51" s="101" t="str">
        <f t="shared" si="158"/>
        <v>BajaFuerte</v>
      </c>
      <c r="AH51" s="102"/>
      <c r="AI51" s="41" t="str">
        <f>VLOOKUP(AG51,Listas!$A$13:$B$24,2,0)</f>
        <v>No es sujeto de seguimiento</v>
      </c>
      <c r="AJ51" s="2"/>
      <c r="AK51" s="2"/>
      <c r="AL51" s="2"/>
      <c r="AM51" s="2"/>
      <c r="AN51" s="2"/>
    </row>
    <row r="52" spans="1:40" ht="145" x14ac:dyDescent="0.35">
      <c r="A52" s="14" t="s">
        <v>656</v>
      </c>
      <c r="B52" s="46" t="s">
        <v>166</v>
      </c>
      <c r="C52" s="58" t="s">
        <v>188</v>
      </c>
      <c r="D52" s="57" t="s">
        <v>69</v>
      </c>
      <c r="E52" s="58" t="s">
        <v>193</v>
      </c>
      <c r="F52" s="60" t="s">
        <v>361</v>
      </c>
      <c r="G52" s="14">
        <v>1</v>
      </c>
      <c r="H52" s="14">
        <v>1</v>
      </c>
      <c r="I52" s="11" t="str">
        <f t="shared" si="4"/>
        <v>Baja</v>
      </c>
      <c r="J52" s="27" t="s">
        <v>106</v>
      </c>
      <c r="K52" s="19" t="s">
        <v>362</v>
      </c>
      <c r="L52" s="19" t="s">
        <v>363</v>
      </c>
      <c r="M52" s="19" t="s">
        <v>364</v>
      </c>
      <c r="N52" s="19" t="s">
        <v>180</v>
      </c>
      <c r="O52" s="13" t="s">
        <v>79</v>
      </c>
      <c r="P52" s="17">
        <f t="shared" ref="P52" si="181">IF(O52="Asignado",15,0)</f>
        <v>15</v>
      </c>
      <c r="Q52" s="13" t="s">
        <v>81</v>
      </c>
      <c r="R52" s="17">
        <f t="shared" ref="R52" si="182">IF(Q52="Adecuado",15,0)</f>
        <v>15</v>
      </c>
      <c r="S52" s="13" t="s">
        <v>83</v>
      </c>
      <c r="T52" s="17">
        <f t="shared" ref="T52" si="183">IF(S52="Oportuna",15,0)</f>
        <v>15</v>
      </c>
      <c r="U52" s="25" t="s">
        <v>85</v>
      </c>
      <c r="V52" s="17">
        <f t="shared" ref="V52" si="184">IF(U52="Prevenir",15,IF(U52="Detectar",10,0))</f>
        <v>15</v>
      </c>
      <c r="W52" s="13" t="s">
        <v>89</v>
      </c>
      <c r="X52" s="17">
        <f t="shared" ref="X52" si="185">IF(W52="Confiable",15,0)</f>
        <v>15</v>
      </c>
      <c r="Y52" s="19" t="s">
        <v>92</v>
      </c>
      <c r="Z52" s="17">
        <f t="shared" ref="Z52" si="186">IF(Y52="Se investigan y resuelven oportunamente",15,0)</f>
        <v>15</v>
      </c>
      <c r="AA52" s="13" t="s">
        <v>95</v>
      </c>
      <c r="AB52" s="17">
        <f t="shared" ref="AB52" si="187">IF(AA52="Completa",10,IF(AA52="incompleta",5,0))</f>
        <v>10</v>
      </c>
      <c r="AC52" s="16">
        <f t="shared" ref="AC52" si="188">P52+R52+T52+V52+X52+Z52+AB52</f>
        <v>100</v>
      </c>
      <c r="AD52" s="15" t="str">
        <f t="shared" ref="AD52" si="189">IF(AC52&gt;=96,"Fuerte",IF(AC52&gt;=86,"Moderado",IF(AC52&gt;=0,"Débil","")))</f>
        <v>Fuerte</v>
      </c>
      <c r="AE52" s="13" t="s">
        <v>98</v>
      </c>
      <c r="AF52" s="15" t="str">
        <f t="shared" si="11"/>
        <v>Fuerte</v>
      </c>
      <c r="AG52" s="101" t="str">
        <f t="shared" si="158"/>
        <v>BajaFuerte</v>
      </c>
      <c r="AH52" s="102"/>
      <c r="AI52" s="41" t="str">
        <f>VLOOKUP(AG52,Listas!$A$13:$B$24,2,0)</f>
        <v>No es sujeto de seguimiento</v>
      </c>
      <c r="AJ52" s="2"/>
      <c r="AK52" s="2"/>
      <c r="AL52" s="2"/>
      <c r="AM52" s="2"/>
      <c r="AN52" s="2"/>
    </row>
    <row r="53" spans="1:40" ht="87" x14ac:dyDescent="0.35">
      <c r="A53" s="14" t="s">
        <v>657</v>
      </c>
      <c r="B53" s="46" t="s">
        <v>166</v>
      </c>
      <c r="C53" s="58" t="s">
        <v>189</v>
      </c>
      <c r="D53" s="57" t="s">
        <v>69</v>
      </c>
      <c r="E53" s="61" t="s">
        <v>194</v>
      </c>
      <c r="F53" s="60" t="s">
        <v>365</v>
      </c>
      <c r="G53" s="14">
        <v>2</v>
      </c>
      <c r="H53" s="14">
        <v>1</v>
      </c>
      <c r="I53" s="11" t="str">
        <f t="shared" si="4"/>
        <v>Baja</v>
      </c>
      <c r="J53" s="27" t="s">
        <v>106</v>
      </c>
      <c r="K53" s="19" t="s">
        <v>366</v>
      </c>
      <c r="L53" s="19" t="s">
        <v>367</v>
      </c>
      <c r="M53" s="19" t="s">
        <v>368</v>
      </c>
      <c r="N53" s="19" t="s">
        <v>180</v>
      </c>
      <c r="O53" s="13" t="s">
        <v>79</v>
      </c>
      <c r="P53" s="17">
        <f t="shared" ref="P53:P60" si="190">IF(O53="Asignado",15,0)</f>
        <v>15</v>
      </c>
      <c r="Q53" s="13" t="s">
        <v>81</v>
      </c>
      <c r="R53" s="17">
        <f t="shared" ref="R53:R60" si="191">IF(Q53="Adecuado",15,0)</f>
        <v>15</v>
      </c>
      <c r="S53" s="13" t="s">
        <v>83</v>
      </c>
      <c r="T53" s="17">
        <f t="shared" ref="T53:T60" si="192">IF(S53="Oportuna",15,0)</f>
        <v>15</v>
      </c>
      <c r="U53" s="25" t="s">
        <v>85</v>
      </c>
      <c r="V53" s="17">
        <f t="shared" ref="V53:V60" si="193">IF(U53="Prevenir",15,IF(U53="Detectar",10,0))</f>
        <v>15</v>
      </c>
      <c r="W53" s="13" t="s">
        <v>89</v>
      </c>
      <c r="X53" s="17">
        <f t="shared" ref="X53:X60" si="194">IF(W53="Confiable",15,0)</f>
        <v>15</v>
      </c>
      <c r="Y53" s="19" t="s">
        <v>92</v>
      </c>
      <c r="Z53" s="17">
        <f t="shared" ref="Z53:Z60" si="195">IF(Y53="Se investigan y resuelven oportunamente",15,0)</f>
        <v>15</v>
      </c>
      <c r="AA53" s="13" t="s">
        <v>95</v>
      </c>
      <c r="AB53" s="17">
        <f t="shared" ref="AB53:AB60" si="196">IF(AA53="Completa",10,IF(AA53="incompleta",5,0))</f>
        <v>10</v>
      </c>
      <c r="AC53" s="16">
        <f t="shared" si="2"/>
        <v>100</v>
      </c>
      <c r="AD53" s="15" t="str">
        <f t="shared" si="10"/>
        <v>Fuerte</v>
      </c>
      <c r="AE53" s="13" t="s">
        <v>98</v>
      </c>
      <c r="AF53" s="15" t="str">
        <f t="shared" si="11"/>
        <v>Fuerte</v>
      </c>
      <c r="AG53" s="101" t="str">
        <f t="shared" si="158"/>
        <v>BajaFuerte</v>
      </c>
      <c r="AH53" s="102"/>
      <c r="AI53" s="41" t="str">
        <f>VLOOKUP(AG53,Listas!$A$13:$B$24,2,0)</f>
        <v>No es sujeto de seguimiento</v>
      </c>
      <c r="AJ53" s="2"/>
      <c r="AK53" s="2"/>
      <c r="AL53" s="2"/>
      <c r="AM53" s="2"/>
      <c r="AN53" s="2"/>
    </row>
    <row r="54" spans="1:40" ht="87" x14ac:dyDescent="0.35">
      <c r="A54" s="14" t="s">
        <v>658</v>
      </c>
      <c r="B54" s="46" t="s">
        <v>166</v>
      </c>
      <c r="C54" s="58" t="s">
        <v>190</v>
      </c>
      <c r="D54" s="57" t="s">
        <v>69</v>
      </c>
      <c r="E54" s="58" t="s">
        <v>370</v>
      </c>
      <c r="F54" s="60" t="s">
        <v>369</v>
      </c>
      <c r="G54" s="14">
        <v>1</v>
      </c>
      <c r="H54" s="14">
        <v>2</v>
      </c>
      <c r="I54" s="11" t="str">
        <f t="shared" si="4"/>
        <v>Baja</v>
      </c>
      <c r="J54" s="27" t="s">
        <v>106</v>
      </c>
      <c r="K54" s="19" t="s">
        <v>371</v>
      </c>
      <c r="L54" s="19" t="s">
        <v>372</v>
      </c>
      <c r="M54" s="19" t="s">
        <v>199</v>
      </c>
      <c r="N54" s="19" t="s">
        <v>340</v>
      </c>
      <c r="O54" s="13" t="s">
        <v>79</v>
      </c>
      <c r="P54" s="17">
        <f t="shared" si="190"/>
        <v>15</v>
      </c>
      <c r="Q54" s="13" t="s">
        <v>81</v>
      </c>
      <c r="R54" s="17">
        <f t="shared" si="191"/>
        <v>15</v>
      </c>
      <c r="S54" s="13" t="s">
        <v>83</v>
      </c>
      <c r="T54" s="17">
        <f t="shared" si="192"/>
        <v>15</v>
      </c>
      <c r="U54" s="25" t="s">
        <v>85</v>
      </c>
      <c r="V54" s="17">
        <f t="shared" si="193"/>
        <v>15</v>
      </c>
      <c r="W54" s="13" t="s">
        <v>89</v>
      </c>
      <c r="X54" s="17">
        <f t="shared" si="194"/>
        <v>15</v>
      </c>
      <c r="Y54" s="19" t="s">
        <v>92</v>
      </c>
      <c r="Z54" s="17">
        <f t="shared" si="195"/>
        <v>15</v>
      </c>
      <c r="AA54" s="13" t="s">
        <v>95</v>
      </c>
      <c r="AB54" s="17">
        <f t="shared" si="196"/>
        <v>10</v>
      </c>
      <c r="AC54" s="16">
        <f t="shared" si="2"/>
        <v>100</v>
      </c>
      <c r="AD54" s="15" t="str">
        <f t="shared" si="10"/>
        <v>Fuerte</v>
      </c>
      <c r="AE54" s="13" t="s">
        <v>98</v>
      </c>
      <c r="AF54" s="15" t="str">
        <f t="shared" si="11"/>
        <v>Fuerte</v>
      </c>
      <c r="AG54" s="101" t="str">
        <f t="shared" si="158"/>
        <v>BajaFuerte</v>
      </c>
      <c r="AH54" s="102"/>
      <c r="AI54" s="41" t="str">
        <f>VLOOKUP(AG54,Listas!$A$13:$B$24,2,0)</f>
        <v>No es sujeto de seguimiento</v>
      </c>
      <c r="AJ54" s="2"/>
      <c r="AK54" s="2"/>
      <c r="AL54" s="2"/>
      <c r="AM54" s="2"/>
      <c r="AN54" s="2"/>
    </row>
    <row r="55" spans="1:40" ht="174" x14ac:dyDescent="0.35">
      <c r="A55" s="14" t="s">
        <v>659</v>
      </c>
      <c r="B55" s="46" t="s">
        <v>166</v>
      </c>
      <c r="C55" s="20" t="s">
        <v>191</v>
      </c>
      <c r="D55" s="57" t="s">
        <v>69</v>
      </c>
      <c r="E55" s="19" t="s">
        <v>195</v>
      </c>
      <c r="F55" s="19" t="s">
        <v>373</v>
      </c>
      <c r="G55" s="14">
        <v>2</v>
      </c>
      <c r="H55" s="14">
        <v>2</v>
      </c>
      <c r="I55" s="11" t="str">
        <f t="shared" si="4"/>
        <v>Baja</v>
      </c>
      <c r="J55" s="27" t="s">
        <v>106</v>
      </c>
      <c r="K55" s="19" t="s">
        <v>374</v>
      </c>
      <c r="L55" s="19" t="s">
        <v>375</v>
      </c>
      <c r="M55" s="19" t="s">
        <v>376</v>
      </c>
      <c r="N55" s="19" t="s">
        <v>121</v>
      </c>
      <c r="O55" s="13" t="s">
        <v>79</v>
      </c>
      <c r="P55" s="17">
        <f t="shared" si="190"/>
        <v>15</v>
      </c>
      <c r="Q55" s="13" t="s">
        <v>81</v>
      </c>
      <c r="R55" s="17">
        <f t="shared" si="191"/>
        <v>15</v>
      </c>
      <c r="S55" s="13" t="s">
        <v>83</v>
      </c>
      <c r="T55" s="17">
        <f t="shared" si="192"/>
        <v>15</v>
      </c>
      <c r="U55" s="25" t="s">
        <v>85</v>
      </c>
      <c r="V55" s="17">
        <f t="shared" si="193"/>
        <v>15</v>
      </c>
      <c r="W55" s="13" t="s">
        <v>89</v>
      </c>
      <c r="X55" s="17">
        <f t="shared" si="194"/>
        <v>15</v>
      </c>
      <c r="Y55" s="19" t="s">
        <v>92</v>
      </c>
      <c r="Z55" s="17">
        <f t="shared" si="195"/>
        <v>15</v>
      </c>
      <c r="AA55" s="13" t="s">
        <v>95</v>
      </c>
      <c r="AB55" s="17">
        <f t="shared" si="196"/>
        <v>10</v>
      </c>
      <c r="AC55" s="16">
        <f t="shared" si="2"/>
        <v>100</v>
      </c>
      <c r="AD55" s="15" t="str">
        <f t="shared" si="10"/>
        <v>Fuerte</v>
      </c>
      <c r="AE55" s="13" t="s">
        <v>98</v>
      </c>
      <c r="AF55" s="15" t="str">
        <f t="shared" si="11"/>
        <v>Fuerte</v>
      </c>
      <c r="AG55" s="101" t="str">
        <f t="shared" si="158"/>
        <v>BajaFuerte</v>
      </c>
      <c r="AH55" s="102"/>
      <c r="AI55" s="41" t="str">
        <f>VLOOKUP(AG55,Listas!$A$13:$B$24,2,0)</f>
        <v>No es sujeto de seguimiento</v>
      </c>
      <c r="AJ55" s="2"/>
      <c r="AK55" s="2"/>
      <c r="AL55" s="2"/>
      <c r="AM55" s="2"/>
      <c r="AN55" s="2"/>
    </row>
    <row r="56" spans="1:40" ht="101.5" x14ac:dyDescent="0.35">
      <c r="A56" s="14" t="s">
        <v>660</v>
      </c>
      <c r="B56" s="46" t="s">
        <v>166</v>
      </c>
      <c r="C56" s="66" t="s">
        <v>206</v>
      </c>
      <c r="D56" s="57" t="s">
        <v>74</v>
      </c>
      <c r="E56" s="67" t="s">
        <v>207</v>
      </c>
      <c r="F56" s="66" t="s">
        <v>208</v>
      </c>
      <c r="G56" s="14">
        <v>1</v>
      </c>
      <c r="H56" s="14">
        <v>1</v>
      </c>
      <c r="I56" s="11" t="str">
        <f t="shared" si="4"/>
        <v>Baja</v>
      </c>
      <c r="J56" s="14" t="s">
        <v>106</v>
      </c>
      <c r="K56" s="19" t="s">
        <v>381</v>
      </c>
      <c r="L56" s="19" t="s">
        <v>382</v>
      </c>
      <c r="M56" s="19" t="s">
        <v>383</v>
      </c>
      <c r="N56" s="19" t="s">
        <v>180</v>
      </c>
      <c r="O56" s="13" t="s">
        <v>79</v>
      </c>
      <c r="P56" s="17">
        <f t="shared" si="190"/>
        <v>15</v>
      </c>
      <c r="Q56" s="13" t="s">
        <v>81</v>
      </c>
      <c r="R56" s="17">
        <f t="shared" si="191"/>
        <v>15</v>
      </c>
      <c r="S56" s="13" t="s">
        <v>83</v>
      </c>
      <c r="T56" s="17">
        <f t="shared" si="192"/>
        <v>15</v>
      </c>
      <c r="U56" s="25" t="s">
        <v>85</v>
      </c>
      <c r="V56" s="17">
        <f t="shared" si="193"/>
        <v>15</v>
      </c>
      <c r="W56" s="13" t="s">
        <v>89</v>
      </c>
      <c r="X56" s="17">
        <f t="shared" si="194"/>
        <v>15</v>
      </c>
      <c r="Y56" s="19" t="s">
        <v>92</v>
      </c>
      <c r="Z56" s="17">
        <f t="shared" si="195"/>
        <v>15</v>
      </c>
      <c r="AA56" s="13" t="s">
        <v>95</v>
      </c>
      <c r="AB56" s="17">
        <f t="shared" si="196"/>
        <v>10</v>
      </c>
      <c r="AC56" s="16">
        <f t="shared" si="2"/>
        <v>100</v>
      </c>
      <c r="AD56" s="15" t="str">
        <f t="shared" si="10"/>
        <v>Fuerte</v>
      </c>
      <c r="AE56" s="13" t="s">
        <v>98</v>
      </c>
      <c r="AF56" s="15" t="str">
        <f t="shared" si="11"/>
        <v>Fuerte</v>
      </c>
      <c r="AG56" s="101" t="str">
        <f t="shared" si="158"/>
        <v>BajaFuerte</v>
      </c>
      <c r="AH56" s="102"/>
      <c r="AI56" s="41" t="str">
        <f>VLOOKUP(AG56,Listas!$A$13:$B$24,2,0)</f>
        <v>No es sujeto de seguimiento</v>
      </c>
      <c r="AJ56" s="2"/>
      <c r="AK56" s="2"/>
      <c r="AL56" s="2"/>
      <c r="AM56" s="2"/>
      <c r="AN56" s="2"/>
    </row>
    <row r="57" spans="1:40" ht="116" x14ac:dyDescent="0.35">
      <c r="A57" s="14" t="s">
        <v>661</v>
      </c>
      <c r="B57" s="46" t="s">
        <v>166</v>
      </c>
      <c r="C57" s="66" t="s">
        <v>209</v>
      </c>
      <c r="D57" s="57" t="s">
        <v>74</v>
      </c>
      <c r="E57" s="66" t="s">
        <v>380</v>
      </c>
      <c r="F57" s="66" t="s">
        <v>208</v>
      </c>
      <c r="G57" s="14">
        <v>1</v>
      </c>
      <c r="H57" s="14">
        <v>1</v>
      </c>
      <c r="I57" s="11" t="str">
        <f t="shared" si="4"/>
        <v>Baja</v>
      </c>
      <c r="J57" s="13" t="s">
        <v>106</v>
      </c>
      <c r="K57" s="19" t="s">
        <v>384</v>
      </c>
      <c r="L57" s="19" t="s">
        <v>385</v>
      </c>
      <c r="M57" s="19" t="s">
        <v>386</v>
      </c>
      <c r="N57" s="19" t="s">
        <v>180</v>
      </c>
      <c r="O57" s="13" t="s">
        <v>79</v>
      </c>
      <c r="P57" s="17">
        <f t="shared" si="190"/>
        <v>15</v>
      </c>
      <c r="Q57" s="13" t="s">
        <v>81</v>
      </c>
      <c r="R57" s="17">
        <f t="shared" si="191"/>
        <v>15</v>
      </c>
      <c r="S57" s="13" t="s">
        <v>83</v>
      </c>
      <c r="T57" s="17">
        <f t="shared" si="192"/>
        <v>15</v>
      </c>
      <c r="U57" s="25" t="s">
        <v>85</v>
      </c>
      <c r="V57" s="17">
        <f t="shared" si="193"/>
        <v>15</v>
      </c>
      <c r="W57" s="13" t="s">
        <v>89</v>
      </c>
      <c r="X57" s="17">
        <f t="shared" si="194"/>
        <v>15</v>
      </c>
      <c r="Y57" s="19" t="s">
        <v>92</v>
      </c>
      <c r="Z57" s="17">
        <f t="shared" si="195"/>
        <v>15</v>
      </c>
      <c r="AA57" s="13" t="s">
        <v>95</v>
      </c>
      <c r="AB57" s="17">
        <f t="shared" si="196"/>
        <v>10</v>
      </c>
      <c r="AC57" s="16">
        <f t="shared" si="2"/>
        <v>100</v>
      </c>
      <c r="AD57" s="15" t="str">
        <f t="shared" si="10"/>
        <v>Fuerte</v>
      </c>
      <c r="AE57" s="13" t="s">
        <v>98</v>
      </c>
      <c r="AF57" s="15" t="str">
        <f t="shared" si="11"/>
        <v>Fuerte</v>
      </c>
      <c r="AG57" s="101" t="str">
        <f t="shared" si="158"/>
        <v>BajaFuerte</v>
      </c>
      <c r="AH57" s="102"/>
      <c r="AI57" s="41" t="str">
        <f>VLOOKUP(AG57,Listas!$A$13:$B$24,2,0)</f>
        <v>No es sujeto de seguimiento</v>
      </c>
      <c r="AJ57" s="2"/>
      <c r="AK57" s="2"/>
      <c r="AL57" s="2"/>
      <c r="AM57" s="2"/>
      <c r="AN57" s="2"/>
    </row>
    <row r="58" spans="1:40" ht="58" x14ac:dyDescent="0.35">
      <c r="A58" s="95" t="s">
        <v>662</v>
      </c>
      <c r="B58" s="83" t="s">
        <v>158</v>
      </c>
      <c r="C58" s="81" t="s">
        <v>406</v>
      </c>
      <c r="D58" s="92" t="s">
        <v>74</v>
      </c>
      <c r="E58" s="81" t="s">
        <v>409</v>
      </c>
      <c r="F58" s="90" t="s">
        <v>422</v>
      </c>
      <c r="G58" s="95">
        <v>1</v>
      </c>
      <c r="H58" s="95">
        <v>4</v>
      </c>
      <c r="I58" s="98" t="str">
        <f t="shared" si="4"/>
        <v>Alta</v>
      </c>
      <c r="J58" s="14" t="s">
        <v>106</v>
      </c>
      <c r="K58" s="19" t="s">
        <v>413</v>
      </c>
      <c r="L58" s="19" t="s">
        <v>415</v>
      </c>
      <c r="M58" s="19" t="s">
        <v>412</v>
      </c>
      <c r="N58" s="27" t="s">
        <v>180</v>
      </c>
      <c r="O58" s="13" t="s">
        <v>79</v>
      </c>
      <c r="P58" s="17">
        <f t="shared" si="190"/>
        <v>15</v>
      </c>
      <c r="Q58" s="13" t="s">
        <v>81</v>
      </c>
      <c r="R58" s="17">
        <f t="shared" si="191"/>
        <v>15</v>
      </c>
      <c r="S58" s="13" t="s">
        <v>83</v>
      </c>
      <c r="T58" s="17">
        <f t="shared" si="192"/>
        <v>15</v>
      </c>
      <c r="U58" s="25" t="s">
        <v>85</v>
      </c>
      <c r="V58" s="17">
        <f t="shared" si="193"/>
        <v>15</v>
      </c>
      <c r="W58" s="13" t="s">
        <v>89</v>
      </c>
      <c r="X58" s="17">
        <f t="shared" si="194"/>
        <v>15</v>
      </c>
      <c r="Y58" s="19" t="s">
        <v>92</v>
      </c>
      <c r="Z58" s="17">
        <f t="shared" si="195"/>
        <v>15</v>
      </c>
      <c r="AA58" s="13" t="s">
        <v>95</v>
      </c>
      <c r="AB58" s="17">
        <f t="shared" si="196"/>
        <v>10</v>
      </c>
      <c r="AC58" s="16">
        <f t="shared" si="2"/>
        <v>100</v>
      </c>
      <c r="AD58" s="15" t="str">
        <f t="shared" si="10"/>
        <v>Fuerte</v>
      </c>
      <c r="AE58" s="13" t="s">
        <v>98</v>
      </c>
      <c r="AF58" s="15" t="str">
        <f t="shared" si="11"/>
        <v>Fuerte</v>
      </c>
      <c r="AG58" s="101" t="str">
        <f t="shared" si="158"/>
        <v>AltaFuerte</v>
      </c>
      <c r="AH58" s="102"/>
      <c r="AI58" s="92" t="str">
        <f>VLOOKUP(AG58,Listas!$A$13:$B$24,2,0)</f>
        <v>Baja</v>
      </c>
      <c r="AJ58" s="2"/>
      <c r="AK58" s="2"/>
      <c r="AL58" s="2"/>
      <c r="AM58" s="2"/>
      <c r="AN58" s="2"/>
    </row>
    <row r="59" spans="1:40" ht="58" x14ac:dyDescent="0.35">
      <c r="A59" s="96"/>
      <c r="B59" s="85"/>
      <c r="C59" s="86"/>
      <c r="D59" s="93"/>
      <c r="E59" s="86"/>
      <c r="F59" s="86"/>
      <c r="G59" s="96"/>
      <c r="H59" s="96"/>
      <c r="I59" s="99"/>
      <c r="J59" s="14" t="s">
        <v>106</v>
      </c>
      <c r="K59" s="19" t="s">
        <v>418</v>
      </c>
      <c r="L59" s="19" t="s">
        <v>414</v>
      </c>
      <c r="M59" s="19" t="s">
        <v>412</v>
      </c>
      <c r="N59" s="27" t="s">
        <v>121</v>
      </c>
      <c r="O59" s="13" t="s">
        <v>79</v>
      </c>
      <c r="P59" s="17">
        <f t="shared" si="190"/>
        <v>15</v>
      </c>
      <c r="Q59" s="13" t="s">
        <v>81</v>
      </c>
      <c r="R59" s="17">
        <f t="shared" si="191"/>
        <v>15</v>
      </c>
      <c r="S59" s="13" t="s">
        <v>83</v>
      </c>
      <c r="T59" s="17">
        <f t="shared" si="192"/>
        <v>15</v>
      </c>
      <c r="U59" s="25" t="s">
        <v>85</v>
      </c>
      <c r="V59" s="17">
        <f t="shared" si="193"/>
        <v>15</v>
      </c>
      <c r="W59" s="13" t="s">
        <v>89</v>
      </c>
      <c r="X59" s="17">
        <f t="shared" si="194"/>
        <v>15</v>
      </c>
      <c r="Y59" s="19" t="s">
        <v>92</v>
      </c>
      <c r="Z59" s="17">
        <f t="shared" si="195"/>
        <v>15</v>
      </c>
      <c r="AA59" s="13" t="s">
        <v>95</v>
      </c>
      <c r="AB59" s="17">
        <f t="shared" si="196"/>
        <v>10</v>
      </c>
      <c r="AC59" s="16">
        <f t="shared" si="2"/>
        <v>100</v>
      </c>
      <c r="AD59" s="15" t="str">
        <f t="shared" si="10"/>
        <v>Fuerte</v>
      </c>
      <c r="AE59" s="13" t="s">
        <v>98</v>
      </c>
      <c r="AF59" s="15" t="str">
        <f t="shared" si="11"/>
        <v>Fuerte</v>
      </c>
      <c r="AG59" s="42"/>
      <c r="AH59" s="43"/>
      <c r="AI59" s="93"/>
      <c r="AJ59" s="2"/>
      <c r="AK59" s="2"/>
      <c r="AL59" s="2"/>
      <c r="AM59" s="2"/>
      <c r="AN59" s="2"/>
    </row>
    <row r="60" spans="1:40" ht="43.5" x14ac:dyDescent="0.35">
      <c r="A60" s="97"/>
      <c r="B60" s="84"/>
      <c r="C60" s="82"/>
      <c r="D60" s="94"/>
      <c r="E60" s="82"/>
      <c r="F60" s="82"/>
      <c r="G60" s="97"/>
      <c r="H60" s="97"/>
      <c r="I60" s="100"/>
      <c r="J60" s="14" t="s">
        <v>106</v>
      </c>
      <c r="K60" s="19" t="s">
        <v>419</v>
      </c>
      <c r="L60" s="19" t="s">
        <v>416</v>
      </c>
      <c r="M60" s="19" t="s">
        <v>412</v>
      </c>
      <c r="N60" s="27" t="s">
        <v>121</v>
      </c>
      <c r="O60" s="13" t="s">
        <v>79</v>
      </c>
      <c r="P60" s="17">
        <f t="shared" si="190"/>
        <v>15</v>
      </c>
      <c r="Q60" s="13" t="s">
        <v>81</v>
      </c>
      <c r="R60" s="17">
        <f t="shared" si="191"/>
        <v>15</v>
      </c>
      <c r="S60" s="13" t="s">
        <v>83</v>
      </c>
      <c r="T60" s="17">
        <f t="shared" si="192"/>
        <v>15</v>
      </c>
      <c r="U60" s="25" t="s">
        <v>85</v>
      </c>
      <c r="V60" s="17">
        <f t="shared" si="193"/>
        <v>15</v>
      </c>
      <c r="W60" s="13" t="s">
        <v>89</v>
      </c>
      <c r="X60" s="17">
        <f t="shared" si="194"/>
        <v>15</v>
      </c>
      <c r="Y60" s="19" t="s">
        <v>92</v>
      </c>
      <c r="Z60" s="17">
        <f t="shared" si="195"/>
        <v>15</v>
      </c>
      <c r="AA60" s="13" t="s">
        <v>95</v>
      </c>
      <c r="AB60" s="17">
        <f t="shared" si="196"/>
        <v>10</v>
      </c>
      <c r="AC60" s="16">
        <f t="shared" si="2"/>
        <v>100</v>
      </c>
      <c r="AD60" s="15" t="str">
        <f t="shared" si="10"/>
        <v>Fuerte</v>
      </c>
      <c r="AE60" s="13" t="s">
        <v>98</v>
      </c>
      <c r="AF60" s="15" t="str">
        <f t="shared" si="11"/>
        <v>Fuerte</v>
      </c>
      <c r="AG60" s="42"/>
      <c r="AH60" s="43"/>
      <c r="AI60" s="94"/>
      <c r="AJ60" s="2"/>
      <c r="AK60" s="2"/>
      <c r="AL60" s="2"/>
      <c r="AM60" s="2"/>
      <c r="AN60" s="2"/>
    </row>
    <row r="61" spans="1:40" ht="90" customHeight="1" x14ac:dyDescent="0.35">
      <c r="A61" s="14" t="s">
        <v>663</v>
      </c>
      <c r="B61" s="46" t="s">
        <v>158</v>
      </c>
      <c r="C61" s="47" t="s">
        <v>407</v>
      </c>
      <c r="D61" s="46" t="s">
        <v>74</v>
      </c>
      <c r="E61" s="47" t="s">
        <v>410</v>
      </c>
      <c r="F61" s="47" t="s">
        <v>420</v>
      </c>
      <c r="G61" s="44">
        <v>1</v>
      </c>
      <c r="H61" s="44">
        <v>2</v>
      </c>
      <c r="I61" s="45" t="str">
        <f t="shared" si="4"/>
        <v>Baja</v>
      </c>
      <c r="J61" s="14" t="s">
        <v>106</v>
      </c>
      <c r="K61" s="31" t="s">
        <v>417</v>
      </c>
      <c r="L61" s="19" t="s">
        <v>421</v>
      </c>
      <c r="M61" s="19" t="s">
        <v>412</v>
      </c>
      <c r="N61" s="27" t="s">
        <v>180</v>
      </c>
      <c r="O61" s="13" t="s">
        <v>79</v>
      </c>
      <c r="P61" s="17">
        <f t="shared" ref="P61" si="197">IF(O61="Asignado",15,0)</f>
        <v>15</v>
      </c>
      <c r="Q61" s="13" t="s">
        <v>81</v>
      </c>
      <c r="R61" s="17">
        <f t="shared" ref="R61" si="198">IF(Q61="Adecuado",15,0)</f>
        <v>15</v>
      </c>
      <c r="S61" s="13" t="s">
        <v>83</v>
      </c>
      <c r="T61" s="17">
        <f t="shared" ref="T61" si="199">IF(S61="Oportuna",15,0)</f>
        <v>15</v>
      </c>
      <c r="U61" s="25" t="s">
        <v>85</v>
      </c>
      <c r="V61" s="17">
        <f t="shared" ref="V61" si="200">IF(U61="Prevenir",15,IF(U61="Detectar",10,0))</f>
        <v>15</v>
      </c>
      <c r="W61" s="13" t="s">
        <v>89</v>
      </c>
      <c r="X61" s="17">
        <f t="shared" ref="X61" si="201">IF(W61="Confiable",15,0)</f>
        <v>15</v>
      </c>
      <c r="Y61" s="19" t="s">
        <v>92</v>
      </c>
      <c r="Z61" s="17">
        <f t="shared" ref="Z61" si="202">IF(Y61="Se investigan y resuelven oportunamente",15,0)</f>
        <v>15</v>
      </c>
      <c r="AA61" s="13" t="s">
        <v>95</v>
      </c>
      <c r="AB61" s="17">
        <f t="shared" ref="AB61" si="203">IF(AA61="Completa",10,IF(AA61="incompleta",5,0))</f>
        <v>10</v>
      </c>
      <c r="AC61" s="16">
        <f t="shared" si="2"/>
        <v>100</v>
      </c>
      <c r="AD61" s="15" t="str">
        <f t="shared" si="10"/>
        <v>Fuerte</v>
      </c>
      <c r="AE61" s="13" t="s">
        <v>98</v>
      </c>
      <c r="AF61" s="15" t="str">
        <f t="shared" si="11"/>
        <v>Fuerte</v>
      </c>
      <c r="AG61" s="101" t="str">
        <f t="shared" si="158"/>
        <v>BajaFuerte</v>
      </c>
      <c r="AH61" s="102"/>
      <c r="AI61" s="41" t="str">
        <f>VLOOKUP(AG61,Listas!$A$13:$B$24,2,0)</f>
        <v>No es sujeto de seguimiento</v>
      </c>
      <c r="AJ61" s="2"/>
      <c r="AK61" s="2"/>
      <c r="AL61" s="2"/>
      <c r="AM61" s="2"/>
      <c r="AN61" s="2"/>
    </row>
    <row r="62" spans="1:40" ht="116" x14ac:dyDescent="0.35">
      <c r="A62" s="14" t="s">
        <v>664</v>
      </c>
      <c r="B62" s="46" t="s">
        <v>158</v>
      </c>
      <c r="C62" s="19" t="s">
        <v>408</v>
      </c>
      <c r="D62" s="57" t="s">
        <v>76</v>
      </c>
      <c r="E62" s="19" t="s">
        <v>411</v>
      </c>
      <c r="F62" s="70" t="s">
        <v>423</v>
      </c>
      <c r="G62" s="14">
        <v>3</v>
      </c>
      <c r="H62" s="14">
        <v>3</v>
      </c>
      <c r="I62" s="11" t="str">
        <f t="shared" si="4"/>
        <v>Alta</v>
      </c>
      <c r="J62" s="14" t="s">
        <v>106</v>
      </c>
      <c r="K62" s="19" t="s">
        <v>425</v>
      </c>
      <c r="L62" s="19" t="s">
        <v>424</v>
      </c>
      <c r="M62" s="19" t="s">
        <v>426</v>
      </c>
      <c r="N62" s="27" t="s">
        <v>427</v>
      </c>
      <c r="O62" s="13" t="s">
        <v>79</v>
      </c>
      <c r="P62" s="17">
        <f t="shared" ref="P62" si="204">IF(O62="Asignado",15,0)</f>
        <v>15</v>
      </c>
      <c r="Q62" s="13" t="s">
        <v>81</v>
      </c>
      <c r="R62" s="17">
        <f t="shared" ref="R62" si="205">IF(Q62="Adecuado",15,0)</f>
        <v>15</v>
      </c>
      <c r="S62" s="13" t="s">
        <v>83</v>
      </c>
      <c r="T62" s="17">
        <f t="shared" ref="T62" si="206">IF(S62="Oportuna",15,0)</f>
        <v>15</v>
      </c>
      <c r="U62" s="25" t="s">
        <v>85</v>
      </c>
      <c r="V62" s="17">
        <f t="shared" ref="V62" si="207">IF(U62="Prevenir",15,IF(U62="Detectar",10,0))</f>
        <v>15</v>
      </c>
      <c r="W62" s="13" t="s">
        <v>89</v>
      </c>
      <c r="X62" s="17">
        <f t="shared" ref="X62" si="208">IF(W62="Confiable",15,0)</f>
        <v>15</v>
      </c>
      <c r="Y62" s="19" t="s">
        <v>92</v>
      </c>
      <c r="Z62" s="17">
        <f t="shared" ref="Z62" si="209">IF(Y62="Se investigan y resuelven oportunamente",15,0)</f>
        <v>15</v>
      </c>
      <c r="AA62" s="13" t="s">
        <v>95</v>
      </c>
      <c r="AB62" s="17">
        <f t="shared" ref="AB62" si="210">IF(AA62="Completa",10,IF(AA62="incompleta",5,0))</f>
        <v>10</v>
      </c>
      <c r="AC62" s="16">
        <f t="shared" si="2"/>
        <v>100</v>
      </c>
      <c r="AD62" s="15" t="str">
        <f t="shared" si="10"/>
        <v>Fuerte</v>
      </c>
      <c r="AE62" s="13" t="s">
        <v>98</v>
      </c>
      <c r="AF62" s="15" t="str">
        <f t="shared" si="11"/>
        <v>Fuerte</v>
      </c>
      <c r="AG62" s="101" t="str">
        <f t="shared" si="158"/>
        <v>AltaFuerte</v>
      </c>
      <c r="AH62" s="102"/>
      <c r="AI62" s="41" t="str">
        <f>VLOOKUP(AG62,Listas!$A$13:$B$24,2,0)</f>
        <v>Baja</v>
      </c>
      <c r="AJ62" s="2"/>
      <c r="AK62" s="2"/>
      <c r="AL62" s="2"/>
      <c r="AM62" s="2"/>
      <c r="AN62" s="2"/>
    </row>
    <row r="63" spans="1:40" ht="130.5" customHeight="1" x14ac:dyDescent="0.35">
      <c r="A63" s="95" t="s">
        <v>665</v>
      </c>
      <c r="B63" s="83" t="s">
        <v>164</v>
      </c>
      <c r="C63" s="81" t="s">
        <v>433</v>
      </c>
      <c r="D63" s="83" t="s">
        <v>74</v>
      </c>
      <c r="E63" s="90" t="s">
        <v>434</v>
      </c>
      <c r="F63" s="90" t="s">
        <v>435</v>
      </c>
      <c r="G63" s="25">
        <v>3</v>
      </c>
      <c r="H63" s="25">
        <v>4</v>
      </c>
      <c r="I63" s="73" t="str">
        <f t="shared" si="4"/>
        <v>Extrema</v>
      </c>
      <c r="J63" s="14" t="s">
        <v>106</v>
      </c>
      <c r="K63" s="31" t="s">
        <v>436</v>
      </c>
      <c r="L63" s="19" t="s">
        <v>438</v>
      </c>
      <c r="M63" s="20" t="s">
        <v>439</v>
      </c>
      <c r="N63" s="14" t="s">
        <v>128</v>
      </c>
      <c r="O63" s="13" t="s">
        <v>79</v>
      </c>
      <c r="P63" s="17">
        <f t="shared" si="0"/>
        <v>15</v>
      </c>
      <c r="Q63" s="13" t="s">
        <v>81</v>
      </c>
      <c r="R63" s="17">
        <f t="shared" si="5"/>
        <v>15</v>
      </c>
      <c r="S63" s="13" t="s">
        <v>83</v>
      </c>
      <c r="T63" s="17">
        <f t="shared" si="6"/>
        <v>15</v>
      </c>
      <c r="U63" s="25" t="s">
        <v>85</v>
      </c>
      <c r="V63" s="17">
        <f t="shared" si="7"/>
        <v>15</v>
      </c>
      <c r="W63" s="13" t="s">
        <v>89</v>
      </c>
      <c r="X63" s="17">
        <f t="shared" si="8"/>
        <v>15</v>
      </c>
      <c r="Y63" s="19" t="s">
        <v>92</v>
      </c>
      <c r="Z63" s="17">
        <f t="shared" si="9"/>
        <v>15</v>
      </c>
      <c r="AA63" s="13" t="s">
        <v>95</v>
      </c>
      <c r="AB63" s="17">
        <f t="shared" si="1"/>
        <v>10</v>
      </c>
      <c r="AC63" s="16">
        <f t="shared" si="2"/>
        <v>100</v>
      </c>
      <c r="AD63" s="15" t="str">
        <f t="shared" si="10"/>
        <v>Fuerte</v>
      </c>
      <c r="AE63" s="13" t="s">
        <v>98</v>
      </c>
      <c r="AF63" s="15" t="str">
        <f t="shared" si="11"/>
        <v>Fuerte</v>
      </c>
      <c r="AG63" s="101" t="str">
        <f t="shared" si="158"/>
        <v>ExtremaFuerte</v>
      </c>
      <c r="AH63" s="102"/>
      <c r="AI63" s="41" t="str">
        <f>VLOOKUP(AG63,Listas!$A$13:$B$24,2,0)</f>
        <v>Moderada</v>
      </c>
      <c r="AJ63" s="2"/>
      <c r="AK63" s="2"/>
      <c r="AL63" s="2"/>
      <c r="AM63" s="2"/>
      <c r="AN63" s="2"/>
    </row>
    <row r="64" spans="1:40" ht="43.5" x14ac:dyDescent="0.35">
      <c r="A64" s="97"/>
      <c r="B64" s="84"/>
      <c r="C64" s="82"/>
      <c r="D64" s="84"/>
      <c r="E64" s="91"/>
      <c r="F64" s="91"/>
      <c r="G64" s="71">
        <v>3</v>
      </c>
      <c r="H64" s="71">
        <v>4</v>
      </c>
      <c r="I64" s="73" t="str">
        <f t="shared" ref="I64" si="211">IF(D64="8. Corrupción",IF(OR(AND(G64=1,H64=5),AND(G64=2,H64=5),AND(G64=3,H64=4),(G64+H64&gt;=8)),"Extrema",IF(OR(AND(G64=1,H64=4),AND(G64=2,H64=4),AND(G64=4,H64=3),AND(G64=3,H64=3)),"Alta",IF(OR(AND(G64=1,H64=3),AND(G64=2,H64=3)),"Moderada","Error - para riesgo de Corrupción el Impacto aplica desde 3"))),IF(G64+H64=0,"",IF(OR(AND(G64=3,H64=4),(AND(G64=2,H64=5)),(AND(G64=1,H64=5))),"Extrema",IF(OR(AND(G64=3,H64=1),(AND(G64=2,H64=2))),"Baja",IF(OR(AND(G64=4,H64=1),AND(G64=3,H64=2),AND(G64=2,H64=3),AND(G64=1,H64=3)),"Moderada",IF(G64+H64&gt;=8,"Extrema",IF(G64+H64&lt;4,"Baja",IF(G64+H64&gt;=6,"Alta","Alta"))))))))</f>
        <v>Extrema</v>
      </c>
      <c r="J64" s="14" t="s">
        <v>148</v>
      </c>
      <c r="K64" s="31" t="s">
        <v>437</v>
      </c>
      <c r="L64" s="19" t="s">
        <v>440</v>
      </c>
      <c r="M64" s="20" t="s">
        <v>439</v>
      </c>
      <c r="N64" s="14" t="s">
        <v>128</v>
      </c>
      <c r="O64" s="13" t="s">
        <v>79</v>
      </c>
      <c r="P64" s="17">
        <f t="shared" si="0"/>
        <v>15</v>
      </c>
      <c r="Q64" s="13" t="s">
        <v>81</v>
      </c>
      <c r="R64" s="17">
        <f t="shared" si="5"/>
        <v>15</v>
      </c>
      <c r="S64" s="13" t="s">
        <v>84</v>
      </c>
      <c r="T64" s="17">
        <f t="shared" si="6"/>
        <v>0</v>
      </c>
      <c r="U64" s="25" t="s">
        <v>86</v>
      </c>
      <c r="V64" s="17">
        <f t="shared" si="7"/>
        <v>10</v>
      </c>
      <c r="W64" s="13" t="s">
        <v>89</v>
      </c>
      <c r="X64" s="17">
        <f t="shared" si="8"/>
        <v>15</v>
      </c>
      <c r="Y64" s="19" t="s">
        <v>92</v>
      </c>
      <c r="Z64" s="17">
        <f t="shared" si="9"/>
        <v>15</v>
      </c>
      <c r="AA64" s="13" t="s">
        <v>95</v>
      </c>
      <c r="AB64" s="17">
        <f t="shared" si="1"/>
        <v>10</v>
      </c>
      <c r="AC64" s="16">
        <f t="shared" si="2"/>
        <v>80</v>
      </c>
      <c r="AD64" s="15" t="str">
        <f t="shared" si="10"/>
        <v>Débil</v>
      </c>
      <c r="AE64" s="13" t="s">
        <v>98</v>
      </c>
      <c r="AF64" s="15" t="str">
        <f t="shared" si="11"/>
        <v>Fuerte</v>
      </c>
      <c r="AG64" s="101" t="str">
        <f t="shared" si="158"/>
        <v>ExtremaDébil</v>
      </c>
      <c r="AH64" s="102"/>
      <c r="AI64" s="41" t="str">
        <f>VLOOKUP(AG64,Listas!$A$13:$B$24,2,0)</f>
        <v>Extrema</v>
      </c>
      <c r="AJ64" s="2"/>
      <c r="AK64" s="2"/>
      <c r="AL64" s="2"/>
      <c r="AM64" s="2"/>
      <c r="AN64" s="2"/>
    </row>
    <row r="65" spans="1:40" ht="101.5" x14ac:dyDescent="0.35">
      <c r="A65" s="14" t="s">
        <v>666</v>
      </c>
      <c r="B65" s="26" t="s">
        <v>164</v>
      </c>
      <c r="C65" s="36" t="s">
        <v>206</v>
      </c>
      <c r="D65" s="37" t="s">
        <v>74</v>
      </c>
      <c r="E65" s="38" t="s">
        <v>207</v>
      </c>
      <c r="F65" s="36" t="s">
        <v>208</v>
      </c>
      <c r="G65" s="14">
        <v>2</v>
      </c>
      <c r="H65" s="14">
        <v>3</v>
      </c>
      <c r="I65" s="11" t="str">
        <f t="shared" si="4"/>
        <v>Moderada</v>
      </c>
      <c r="J65" s="14" t="s">
        <v>106</v>
      </c>
      <c r="K65" s="31" t="s">
        <v>441</v>
      </c>
      <c r="L65" s="31" t="s">
        <v>442</v>
      </c>
      <c r="M65" s="35" t="s">
        <v>443</v>
      </c>
      <c r="N65" s="14" t="s">
        <v>128</v>
      </c>
      <c r="O65" s="13" t="s">
        <v>79</v>
      </c>
      <c r="P65" s="17">
        <f t="shared" si="0"/>
        <v>15</v>
      </c>
      <c r="Q65" s="13" t="s">
        <v>81</v>
      </c>
      <c r="R65" s="17">
        <f t="shared" si="5"/>
        <v>15</v>
      </c>
      <c r="S65" s="13" t="s">
        <v>83</v>
      </c>
      <c r="T65" s="17">
        <f t="shared" si="6"/>
        <v>15</v>
      </c>
      <c r="U65" s="25" t="s">
        <v>85</v>
      </c>
      <c r="V65" s="17">
        <f t="shared" si="7"/>
        <v>15</v>
      </c>
      <c r="W65" s="13" t="s">
        <v>89</v>
      </c>
      <c r="X65" s="17">
        <f t="shared" si="8"/>
        <v>15</v>
      </c>
      <c r="Y65" s="19" t="s">
        <v>92</v>
      </c>
      <c r="Z65" s="17">
        <f t="shared" si="9"/>
        <v>15</v>
      </c>
      <c r="AA65" s="13" t="s">
        <v>95</v>
      </c>
      <c r="AB65" s="17">
        <f t="shared" si="1"/>
        <v>10</v>
      </c>
      <c r="AC65" s="16">
        <f t="shared" si="2"/>
        <v>100</v>
      </c>
      <c r="AD65" s="15" t="str">
        <f t="shared" si="10"/>
        <v>Fuerte</v>
      </c>
      <c r="AE65" s="13" t="s">
        <v>98</v>
      </c>
      <c r="AF65" s="15" t="str">
        <f t="shared" si="11"/>
        <v>Fuerte</v>
      </c>
      <c r="AG65" s="101" t="str">
        <f t="shared" si="158"/>
        <v>ModeradaFuerte</v>
      </c>
      <c r="AH65" s="102"/>
      <c r="AI65" s="41" t="str">
        <f>VLOOKUP(AG65,Listas!$A$13:$B$24,2,0)</f>
        <v>Baja</v>
      </c>
      <c r="AJ65" s="2"/>
      <c r="AK65" s="2"/>
      <c r="AL65" s="2"/>
      <c r="AM65" s="2"/>
      <c r="AN65" s="2"/>
    </row>
    <row r="66" spans="1:40" ht="217.5" x14ac:dyDescent="0.35">
      <c r="A66" s="14" t="s">
        <v>667</v>
      </c>
      <c r="B66" s="27" t="s">
        <v>164</v>
      </c>
      <c r="C66" s="36" t="s">
        <v>209</v>
      </c>
      <c r="D66" s="37" t="s">
        <v>74</v>
      </c>
      <c r="E66" s="36" t="s">
        <v>210</v>
      </c>
      <c r="F66" s="36" t="s">
        <v>208</v>
      </c>
      <c r="G66" s="14">
        <v>2</v>
      </c>
      <c r="H66" s="14">
        <v>3</v>
      </c>
      <c r="I66" s="11" t="str">
        <f t="shared" si="4"/>
        <v>Moderada</v>
      </c>
      <c r="J66" s="14" t="s">
        <v>106</v>
      </c>
      <c r="K66" s="27" t="s">
        <v>444</v>
      </c>
      <c r="L66" s="20" t="s">
        <v>258</v>
      </c>
      <c r="M66" s="20" t="s">
        <v>493</v>
      </c>
      <c r="N66" s="27" t="s">
        <v>180</v>
      </c>
      <c r="O66" s="13" t="s">
        <v>79</v>
      </c>
      <c r="P66" s="17">
        <f t="shared" si="0"/>
        <v>15</v>
      </c>
      <c r="Q66" s="13" t="s">
        <v>81</v>
      </c>
      <c r="R66" s="17">
        <f t="shared" si="5"/>
        <v>15</v>
      </c>
      <c r="S66" s="13" t="s">
        <v>83</v>
      </c>
      <c r="T66" s="17">
        <f t="shared" si="6"/>
        <v>15</v>
      </c>
      <c r="U66" s="25" t="s">
        <v>85</v>
      </c>
      <c r="V66" s="17">
        <f t="shared" si="7"/>
        <v>15</v>
      </c>
      <c r="W66" s="13" t="s">
        <v>89</v>
      </c>
      <c r="X66" s="17">
        <f t="shared" si="8"/>
        <v>15</v>
      </c>
      <c r="Y66" s="19" t="s">
        <v>92</v>
      </c>
      <c r="Z66" s="17">
        <f t="shared" si="9"/>
        <v>15</v>
      </c>
      <c r="AA66" s="13" t="s">
        <v>95</v>
      </c>
      <c r="AB66" s="17">
        <f t="shared" si="1"/>
        <v>10</v>
      </c>
      <c r="AC66" s="16">
        <f t="shared" si="2"/>
        <v>100</v>
      </c>
      <c r="AD66" s="15" t="str">
        <f t="shared" si="10"/>
        <v>Fuerte</v>
      </c>
      <c r="AE66" s="13" t="s">
        <v>98</v>
      </c>
      <c r="AF66" s="15" t="str">
        <f t="shared" si="11"/>
        <v>Fuerte</v>
      </c>
      <c r="AG66" s="101" t="str">
        <f t="shared" si="158"/>
        <v>ModeradaFuerte</v>
      </c>
      <c r="AH66" s="102"/>
      <c r="AI66" s="41" t="str">
        <f>VLOOKUP(AG66,Listas!$A$13:$B$24,2,0)</f>
        <v>Baja</v>
      </c>
      <c r="AJ66" s="2"/>
      <c r="AK66" s="2"/>
      <c r="AL66" s="2"/>
      <c r="AM66" s="2"/>
      <c r="AN66" s="2"/>
    </row>
    <row r="67" spans="1:40" ht="87" customHeight="1" x14ac:dyDescent="0.35">
      <c r="A67" s="95" t="s">
        <v>668</v>
      </c>
      <c r="B67" s="83" t="s">
        <v>160</v>
      </c>
      <c r="C67" s="81" t="s">
        <v>450</v>
      </c>
      <c r="D67" s="83" t="s">
        <v>72</v>
      </c>
      <c r="E67" s="81" t="s">
        <v>446</v>
      </c>
      <c r="F67" s="81" t="s">
        <v>447</v>
      </c>
      <c r="G67" s="14">
        <v>1</v>
      </c>
      <c r="H67" s="14">
        <v>4</v>
      </c>
      <c r="I67" s="11" t="str">
        <f t="shared" si="4"/>
        <v>Alta</v>
      </c>
      <c r="J67" s="14" t="s">
        <v>106</v>
      </c>
      <c r="K67" s="19" t="s">
        <v>448</v>
      </c>
      <c r="L67" s="19" t="s">
        <v>339</v>
      </c>
      <c r="M67" s="19" t="s">
        <v>497</v>
      </c>
      <c r="N67" s="14" t="s">
        <v>180</v>
      </c>
      <c r="O67" s="13" t="s">
        <v>79</v>
      </c>
      <c r="P67" s="17">
        <f t="shared" ref="P67:P111" si="212">IF(O67="Asignado",15,0)</f>
        <v>15</v>
      </c>
      <c r="Q67" s="13" t="s">
        <v>81</v>
      </c>
      <c r="R67" s="17">
        <f t="shared" ref="R67:R111" si="213">IF(Q67="Adecuado",15,0)</f>
        <v>15</v>
      </c>
      <c r="S67" s="13" t="s">
        <v>83</v>
      </c>
      <c r="T67" s="17">
        <f t="shared" ref="T67:T111" si="214">IF(S67="Oportuna",15,0)</f>
        <v>15</v>
      </c>
      <c r="U67" s="25" t="s">
        <v>85</v>
      </c>
      <c r="V67" s="17">
        <f t="shared" ref="V67:V111" si="215">IF(U67="Prevenir",15,IF(U67="Detectar",10,0))</f>
        <v>15</v>
      </c>
      <c r="W67" s="13" t="s">
        <v>89</v>
      </c>
      <c r="X67" s="17">
        <f t="shared" ref="X67:X111" si="216">IF(W67="Confiable",15,0)</f>
        <v>15</v>
      </c>
      <c r="Y67" s="19" t="s">
        <v>92</v>
      </c>
      <c r="Z67" s="17">
        <f t="shared" ref="Z67:Z111" si="217">IF(Y67="Se investigan y resuelven oportunamente",15,0)</f>
        <v>15</v>
      </c>
      <c r="AA67" s="13" t="s">
        <v>95</v>
      </c>
      <c r="AB67" s="17">
        <f t="shared" ref="AB67:AB111" si="218">IF(AA67="Completa",10,IF(AA67="incompleta",5,0))</f>
        <v>10</v>
      </c>
      <c r="AC67" s="16">
        <f t="shared" ref="AC67:AC111" si="219">P67+R67+T67+V67+X67+Z67+AB67</f>
        <v>100</v>
      </c>
      <c r="AD67" s="15" t="str">
        <f t="shared" ref="AD67:AD111" si="220">IF(AC67&gt;=96,"Fuerte",IF(AC67&gt;=86,"Moderado",IF(AC67&gt;=0,"Débil","")))</f>
        <v>Fuerte</v>
      </c>
      <c r="AE67" s="13" t="s">
        <v>98</v>
      </c>
      <c r="AF67" s="15" t="str">
        <f t="shared" ref="AF67:AF111" si="221">IF(AE67="Siempre se ejecuta","Fuerte",IF(AE67="Algunas veces","Moderado",IF(AE67="no se ejecuta","Débil","")))</f>
        <v>Fuerte</v>
      </c>
      <c r="AG67" s="101" t="str">
        <f t="shared" si="158"/>
        <v>AltaFuerte</v>
      </c>
      <c r="AH67" s="102"/>
      <c r="AI67" s="41" t="str">
        <f>VLOOKUP(AG67,Listas!$A$13:$B$24,2,0)</f>
        <v>Baja</v>
      </c>
      <c r="AJ67" s="2"/>
      <c r="AK67" s="2"/>
      <c r="AL67" s="2"/>
      <c r="AM67" s="2"/>
      <c r="AN67" s="2"/>
    </row>
    <row r="68" spans="1:40" ht="43.5" x14ac:dyDescent="0.35">
      <c r="A68" s="96"/>
      <c r="B68" s="85"/>
      <c r="C68" s="86"/>
      <c r="D68" s="85"/>
      <c r="E68" s="86"/>
      <c r="F68" s="86"/>
      <c r="G68" s="14">
        <v>1</v>
      </c>
      <c r="H68" s="14">
        <v>4</v>
      </c>
      <c r="I68" s="11" t="str">
        <f t="shared" si="4"/>
        <v>Alta</v>
      </c>
      <c r="J68" s="14" t="s">
        <v>106</v>
      </c>
      <c r="K68" s="18" t="s">
        <v>449</v>
      </c>
      <c r="L68" s="19" t="s">
        <v>495</v>
      </c>
      <c r="M68" s="19" t="s">
        <v>497</v>
      </c>
      <c r="N68" s="14" t="s">
        <v>180</v>
      </c>
      <c r="O68" s="13" t="s">
        <v>79</v>
      </c>
      <c r="P68" s="17">
        <f t="shared" si="212"/>
        <v>15</v>
      </c>
      <c r="Q68" s="13" t="s">
        <v>81</v>
      </c>
      <c r="R68" s="17">
        <f t="shared" si="213"/>
        <v>15</v>
      </c>
      <c r="S68" s="13" t="s">
        <v>83</v>
      </c>
      <c r="T68" s="17">
        <f t="shared" si="214"/>
        <v>15</v>
      </c>
      <c r="U68" s="25" t="s">
        <v>85</v>
      </c>
      <c r="V68" s="17">
        <f t="shared" si="215"/>
        <v>15</v>
      </c>
      <c r="W68" s="13" t="s">
        <v>89</v>
      </c>
      <c r="X68" s="17">
        <f t="shared" si="216"/>
        <v>15</v>
      </c>
      <c r="Y68" s="19" t="s">
        <v>92</v>
      </c>
      <c r="Z68" s="17">
        <f t="shared" si="217"/>
        <v>15</v>
      </c>
      <c r="AA68" s="13" t="s">
        <v>95</v>
      </c>
      <c r="AB68" s="17">
        <f t="shared" si="218"/>
        <v>10</v>
      </c>
      <c r="AC68" s="16">
        <f t="shared" si="219"/>
        <v>100</v>
      </c>
      <c r="AD68" s="15" t="str">
        <f t="shared" si="220"/>
        <v>Fuerte</v>
      </c>
      <c r="AE68" s="13" t="s">
        <v>98</v>
      </c>
      <c r="AF68" s="15" t="str">
        <f t="shared" si="221"/>
        <v>Fuerte</v>
      </c>
      <c r="AG68" s="101" t="str">
        <f t="shared" si="158"/>
        <v>AltaFuerte</v>
      </c>
      <c r="AH68" s="102"/>
      <c r="AI68" s="41" t="str">
        <f>VLOOKUP(AG68,Listas!$A$13:$B$24,2,0)</f>
        <v>Baja</v>
      </c>
      <c r="AJ68" s="2"/>
      <c r="AK68" s="2"/>
      <c r="AL68" s="2"/>
      <c r="AM68" s="2"/>
      <c r="AN68" s="2"/>
    </row>
    <row r="69" spans="1:40" ht="43.5" x14ac:dyDescent="0.35">
      <c r="A69" s="97"/>
      <c r="B69" s="84"/>
      <c r="C69" s="82"/>
      <c r="D69" s="84"/>
      <c r="E69" s="82"/>
      <c r="F69" s="82"/>
      <c r="G69" s="14">
        <v>1</v>
      </c>
      <c r="H69" s="14">
        <v>4</v>
      </c>
      <c r="I69" s="11" t="str">
        <f t="shared" si="4"/>
        <v>Alta</v>
      </c>
      <c r="J69" s="14" t="s">
        <v>106</v>
      </c>
      <c r="K69" s="19" t="s">
        <v>494</v>
      </c>
      <c r="L69" s="13" t="s">
        <v>496</v>
      </c>
      <c r="M69" s="19" t="s">
        <v>497</v>
      </c>
      <c r="N69" s="14" t="s">
        <v>128</v>
      </c>
      <c r="O69" s="13" t="s">
        <v>79</v>
      </c>
      <c r="P69" s="17">
        <f t="shared" si="212"/>
        <v>15</v>
      </c>
      <c r="Q69" s="13" t="s">
        <v>81</v>
      </c>
      <c r="R69" s="17">
        <f t="shared" si="213"/>
        <v>15</v>
      </c>
      <c r="S69" s="13" t="s">
        <v>83</v>
      </c>
      <c r="T69" s="17">
        <f t="shared" si="214"/>
        <v>15</v>
      </c>
      <c r="U69" s="25" t="s">
        <v>86</v>
      </c>
      <c r="V69" s="17">
        <f t="shared" si="215"/>
        <v>10</v>
      </c>
      <c r="W69" s="13" t="s">
        <v>89</v>
      </c>
      <c r="X69" s="17">
        <f t="shared" si="216"/>
        <v>15</v>
      </c>
      <c r="Y69" s="19" t="s">
        <v>92</v>
      </c>
      <c r="Z69" s="17">
        <f t="shared" si="217"/>
        <v>15</v>
      </c>
      <c r="AA69" s="13" t="s">
        <v>95</v>
      </c>
      <c r="AB69" s="17">
        <f t="shared" si="218"/>
        <v>10</v>
      </c>
      <c r="AC69" s="16">
        <f t="shared" si="219"/>
        <v>95</v>
      </c>
      <c r="AD69" s="15" t="str">
        <f t="shared" si="220"/>
        <v>Moderado</v>
      </c>
      <c r="AE69" s="13" t="s">
        <v>98</v>
      </c>
      <c r="AF69" s="15" t="str">
        <f t="shared" si="221"/>
        <v>Fuerte</v>
      </c>
      <c r="AG69" s="101" t="str">
        <f t="shared" si="158"/>
        <v>AltaModerado</v>
      </c>
      <c r="AH69" s="102"/>
      <c r="AI69" s="41" t="str">
        <f>VLOOKUP(AG69,Listas!$A$13:$B$24,2,0)</f>
        <v>Moderada</v>
      </c>
      <c r="AJ69" s="2"/>
      <c r="AK69" s="2"/>
      <c r="AL69" s="2"/>
      <c r="AM69" s="2"/>
      <c r="AN69" s="2"/>
    </row>
    <row r="70" spans="1:40" ht="203" customHeight="1" x14ac:dyDescent="0.35">
      <c r="A70" s="95" t="s">
        <v>669</v>
      </c>
      <c r="B70" s="83" t="s">
        <v>160</v>
      </c>
      <c r="C70" s="137" t="s">
        <v>206</v>
      </c>
      <c r="D70" s="137" t="s">
        <v>74</v>
      </c>
      <c r="E70" s="139" t="s">
        <v>499</v>
      </c>
      <c r="F70" s="139" t="s">
        <v>208</v>
      </c>
      <c r="G70" s="14">
        <v>5</v>
      </c>
      <c r="H70" s="14">
        <v>4</v>
      </c>
      <c r="I70" s="11" t="str">
        <f t="shared" si="4"/>
        <v>Extrema</v>
      </c>
      <c r="J70" s="13" t="s">
        <v>106</v>
      </c>
      <c r="K70" s="20" t="s">
        <v>500</v>
      </c>
      <c r="L70" s="19" t="s">
        <v>203</v>
      </c>
      <c r="M70" s="13" t="s">
        <v>443</v>
      </c>
      <c r="N70" s="14" t="s">
        <v>128</v>
      </c>
      <c r="O70" s="13" t="s">
        <v>79</v>
      </c>
      <c r="P70" s="17">
        <f t="shared" si="212"/>
        <v>15</v>
      </c>
      <c r="Q70" s="13" t="s">
        <v>81</v>
      </c>
      <c r="R70" s="17">
        <f t="shared" si="213"/>
        <v>15</v>
      </c>
      <c r="S70" s="13" t="s">
        <v>83</v>
      </c>
      <c r="T70" s="17">
        <f t="shared" si="214"/>
        <v>15</v>
      </c>
      <c r="U70" s="25" t="s">
        <v>85</v>
      </c>
      <c r="V70" s="17">
        <f t="shared" si="215"/>
        <v>15</v>
      </c>
      <c r="W70" s="13" t="s">
        <v>89</v>
      </c>
      <c r="X70" s="17">
        <f t="shared" si="216"/>
        <v>15</v>
      </c>
      <c r="Y70" s="19" t="s">
        <v>92</v>
      </c>
      <c r="Z70" s="17">
        <f t="shared" si="217"/>
        <v>15</v>
      </c>
      <c r="AA70" s="13" t="s">
        <v>95</v>
      </c>
      <c r="AB70" s="17">
        <f t="shared" si="218"/>
        <v>10</v>
      </c>
      <c r="AC70" s="16">
        <f t="shared" si="219"/>
        <v>100</v>
      </c>
      <c r="AD70" s="15" t="str">
        <f t="shared" si="220"/>
        <v>Fuerte</v>
      </c>
      <c r="AE70" s="13" t="s">
        <v>98</v>
      </c>
      <c r="AF70" s="15" t="str">
        <f t="shared" si="221"/>
        <v>Fuerte</v>
      </c>
      <c r="AG70" s="101" t="str">
        <f t="shared" si="158"/>
        <v>ExtremaFuerte</v>
      </c>
      <c r="AH70" s="102"/>
      <c r="AI70" s="41" t="str">
        <f>VLOOKUP(AG70,Listas!$A$13:$B$24,2,0)</f>
        <v>Moderada</v>
      </c>
      <c r="AJ70" s="2"/>
      <c r="AK70" s="2"/>
      <c r="AL70" s="2"/>
      <c r="AM70" s="2"/>
      <c r="AN70" s="2"/>
    </row>
    <row r="71" spans="1:40" ht="43.5" x14ac:dyDescent="0.35">
      <c r="A71" s="97"/>
      <c r="B71" s="84"/>
      <c r="C71" s="138"/>
      <c r="D71" s="138"/>
      <c r="E71" s="140"/>
      <c r="F71" s="140"/>
      <c r="G71" s="14">
        <v>5</v>
      </c>
      <c r="H71" s="14">
        <v>4</v>
      </c>
      <c r="I71" s="11" t="str">
        <f t="shared" si="4"/>
        <v>Extrema</v>
      </c>
      <c r="J71" s="13" t="s">
        <v>148</v>
      </c>
      <c r="K71" s="20" t="s">
        <v>501</v>
      </c>
      <c r="L71" s="19" t="s">
        <v>502</v>
      </c>
      <c r="M71" s="13" t="s">
        <v>443</v>
      </c>
      <c r="N71" s="14" t="s">
        <v>180</v>
      </c>
      <c r="O71" s="13" t="s">
        <v>79</v>
      </c>
      <c r="P71" s="17">
        <f t="shared" ref="P71" si="222">IF(O71="Asignado",15,0)</f>
        <v>15</v>
      </c>
      <c r="Q71" s="13" t="s">
        <v>81</v>
      </c>
      <c r="R71" s="17">
        <f t="shared" ref="R71" si="223">IF(Q71="Adecuado",15,0)</f>
        <v>15</v>
      </c>
      <c r="S71" s="13" t="s">
        <v>83</v>
      </c>
      <c r="T71" s="17">
        <f t="shared" ref="T71" si="224">IF(S71="Oportuna",15,0)</f>
        <v>15</v>
      </c>
      <c r="U71" s="25" t="s">
        <v>86</v>
      </c>
      <c r="V71" s="17">
        <f t="shared" ref="V71" si="225">IF(U71="Prevenir",15,IF(U71="Detectar",10,0))</f>
        <v>10</v>
      </c>
      <c r="W71" s="13" t="s">
        <v>89</v>
      </c>
      <c r="X71" s="17">
        <f t="shared" ref="X71" si="226">IF(W71="Confiable",15,0)</f>
        <v>15</v>
      </c>
      <c r="Y71" s="19" t="s">
        <v>92</v>
      </c>
      <c r="Z71" s="17">
        <f t="shared" ref="Z71" si="227">IF(Y71="Se investigan y resuelven oportunamente",15,0)</f>
        <v>15</v>
      </c>
      <c r="AA71" s="13" t="s">
        <v>95</v>
      </c>
      <c r="AB71" s="17">
        <f t="shared" ref="AB71" si="228">IF(AA71="Completa",10,IF(AA71="incompleta",5,0))</f>
        <v>10</v>
      </c>
      <c r="AC71" s="16">
        <f t="shared" ref="AC71" si="229">P71+R71+T71+V71+X71+Z71+AB71</f>
        <v>95</v>
      </c>
      <c r="AD71" s="15" t="str">
        <f t="shared" ref="AD71" si="230">IF(AC71&gt;=96,"Fuerte",IF(AC71&gt;=86,"Moderado",IF(AC71&gt;=0,"Débil","")))</f>
        <v>Moderado</v>
      </c>
      <c r="AE71" s="13" t="s">
        <v>98</v>
      </c>
      <c r="AF71" s="15" t="str">
        <f t="shared" si="221"/>
        <v>Fuerte</v>
      </c>
      <c r="AG71" s="101" t="str">
        <f t="shared" ref="AG71" si="231">CONCATENATE(I71,AD71)</f>
        <v>ExtremaModerado</v>
      </c>
      <c r="AH71" s="102"/>
      <c r="AI71" s="41" t="str">
        <f>VLOOKUP(AG71,Listas!$A$13:$B$24,2,0)</f>
        <v>Alta</v>
      </c>
      <c r="AJ71" s="2"/>
      <c r="AK71" s="2"/>
      <c r="AL71" s="2"/>
      <c r="AM71" s="2"/>
      <c r="AN71" s="2"/>
    </row>
    <row r="72" spans="1:40" ht="217.5" x14ac:dyDescent="0.35">
      <c r="A72" s="14" t="s">
        <v>670</v>
      </c>
      <c r="B72" s="27" t="s">
        <v>160</v>
      </c>
      <c r="C72" s="36" t="s">
        <v>209</v>
      </c>
      <c r="D72" s="37" t="s">
        <v>74</v>
      </c>
      <c r="E72" s="36" t="s">
        <v>210</v>
      </c>
      <c r="F72" s="36" t="s">
        <v>208</v>
      </c>
      <c r="G72" s="14">
        <v>4</v>
      </c>
      <c r="H72" s="14">
        <v>4</v>
      </c>
      <c r="I72" s="11" t="str">
        <f t="shared" si="4"/>
        <v>Extrema</v>
      </c>
      <c r="J72" s="14" t="s">
        <v>106</v>
      </c>
      <c r="K72" s="27" t="s">
        <v>444</v>
      </c>
      <c r="L72" s="20" t="s">
        <v>258</v>
      </c>
      <c r="M72" s="20" t="s">
        <v>493</v>
      </c>
      <c r="N72" s="27" t="s">
        <v>180</v>
      </c>
      <c r="O72" s="13" t="s">
        <v>79</v>
      </c>
      <c r="P72" s="17">
        <f t="shared" ref="P72:P74" si="232">IF(O72="Asignado",15,0)</f>
        <v>15</v>
      </c>
      <c r="Q72" s="13" t="s">
        <v>81</v>
      </c>
      <c r="R72" s="17">
        <f t="shared" ref="R72:R74" si="233">IF(Q72="Adecuado",15,0)</f>
        <v>15</v>
      </c>
      <c r="S72" s="13" t="s">
        <v>83</v>
      </c>
      <c r="T72" s="17">
        <f t="shared" ref="T72:T74" si="234">IF(S72="Oportuna",15,0)</f>
        <v>15</v>
      </c>
      <c r="U72" s="25" t="s">
        <v>85</v>
      </c>
      <c r="V72" s="17">
        <f t="shared" ref="V72:V74" si="235">IF(U72="Prevenir",15,IF(U72="Detectar",10,0))</f>
        <v>15</v>
      </c>
      <c r="W72" s="13" t="s">
        <v>89</v>
      </c>
      <c r="X72" s="17">
        <f t="shared" ref="X72:X74" si="236">IF(W72="Confiable",15,0)</f>
        <v>15</v>
      </c>
      <c r="Y72" s="19" t="s">
        <v>92</v>
      </c>
      <c r="Z72" s="17">
        <f t="shared" ref="Z72:Z74" si="237">IF(Y72="Se investigan y resuelven oportunamente",15,0)</f>
        <v>15</v>
      </c>
      <c r="AA72" s="13" t="s">
        <v>95</v>
      </c>
      <c r="AB72" s="17">
        <f t="shared" ref="AB72:AB74" si="238">IF(AA72="Completa",10,IF(AA72="incompleta",5,0))</f>
        <v>10</v>
      </c>
      <c r="AC72" s="16">
        <f t="shared" ref="AC72:AC74" si="239">P72+R72+T72+V72+X72+Z72+AB72</f>
        <v>100</v>
      </c>
      <c r="AD72" s="15" t="str">
        <f t="shared" ref="AD72:AD74" si="240">IF(AC72&gt;=96,"Fuerte",IF(AC72&gt;=86,"Moderado",IF(AC72&gt;=0,"Débil","")))</f>
        <v>Fuerte</v>
      </c>
      <c r="AE72" s="13" t="s">
        <v>98</v>
      </c>
      <c r="AF72" s="15" t="str">
        <f t="shared" si="221"/>
        <v>Fuerte</v>
      </c>
      <c r="AG72" s="101" t="str">
        <f t="shared" si="158"/>
        <v>ExtremaFuerte</v>
      </c>
      <c r="AH72" s="102"/>
      <c r="AI72" s="41" t="str">
        <f>VLOOKUP(AG72,Listas!$A$13:$B$24,2,0)</f>
        <v>Moderada</v>
      </c>
      <c r="AJ72" s="2"/>
      <c r="AK72" s="2"/>
      <c r="AL72" s="2"/>
      <c r="AM72" s="2"/>
      <c r="AN72" s="2"/>
    </row>
    <row r="73" spans="1:40" ht="130.5" x14ac:dyDescent="0.35">
      <c r="A73" s="14" t="s">
        <v>671</v>
      </c>
      <c r="B73" s="27" t="s">
        <v>160</v>
      </c>
      <c r="C73" s="36" t="s">
        <v>211</v>
      </c>
      <c r="D73" s="37" t="s">
        <v>71</v>
      </c>
      <c r="E73" s="36" t="s">
        <v>212</v>
      </c>
      <c r="F73" s="39" t="s">
        <v>215</v>
      </c>
      <c r="G73" s="14">
        <v>2</v>
      </c>
      <c r="H73" s="14">
        <v>4</v>
      </c>
      <c r="I73" s="11" t="str">
        <f t="shared" si="4"/>
        <v>Alta</v>
      </c>
      <c r="J73" s="14" t="s">
        <v>106</v>
      </c>
      <c r="K73" s="20" t="s">
        <v>486</v>
      </c>
      <c r="L73" s="13" t="s">
        <v>487</v>
      </c>
      <c r="M73" s="19" t="s">
        <v>503</v>
      </c>
      <c r="N73" s="14" t="s">
        <v>427</v>
      </c>
      <c r="O73" s="13" t="s">
        <v>79</v>
      </c>
      <c r="P73" s="17">
        <f t="shared" si="232"/>
        <v>15</v>
      </c>
      <c r="Q73" s="13" t="s">
        <v>81</v>
      </c>
      <c r="R73" s="17">
        <f t="shared" si="233"/>
        <v>15</v>
      </c>
      <c r="S73" s="13" t="s">
        <v>83</v>
      </c>
      <c r="T73" s="17">
        <f t="shared" si="234"/>
        <v>15</v>
      </c>
      <c r="U73" s="25" t="s">
        <v>85</v>
      </c>
      <c r="V73" s="17">
        <f t="shared" si="235"/>
        <v>15</v>
      </c>
      <c r="W73" s="13" t="s">
        <v>89</v>
      </c>
      <c r="X73" s="17">
        <f t="shared" si="236"/>
        <v>15</v>
      </c>
      <c r="Y73" s="19" t="s">
        <v>92</v>
      </c>
      <c r="Z73" s="17">
        <f t="shared" si="237"/>
        <v>15</v>
      </c>
      <c r="AA73" s="13" t="s">
        <v>95</v>
      </c>
      <c r="AB73" s="17">
        <f t="shared" si="238"/>
        <v>10</v>
      </c>
      <c r="AC73" s="16">
        <f t="shared" si="239"/>
        <v>100</v>
      </c>
      <c r="AD73" s="15" t="str">
        <f t="shared" si="240"/>
        <v>Fuerte</v>
      </c>
      <c r="AE73" s="13" t="s">
        <v>98</v>
      </c>
      <c r="AF73" s="15" t="str">
        <f t="shared" ref="AF73" si="241">IF(AE73="Siempre se ejecuta","Fuerte",IF(AE73="Algunas veces","Moderado",IF(AE73="no se ejecuta","Débil","")))</f>
        <v>Fuerte</v>
      </c>
      <c r="AG73" s="101" t="str">
        <f t="shared" si="158"/>
        <v>AltaFuerte</v>
      </c>
      <c r="AH73" s="102"/>
      <c r="AI73" s="41" t="str">
        <f>VLOOKUP(AG73,Listas!$A$13:$B$24,2,0)</f>
        <v>Baja</v>
      </c>
      <c r="AJ73" s="2"/>
      <c r="AK73" s="2"/>
      <c r="AL73" s="2"/>
      <c r="AM73" s="2"/>
      <c r="AN73" s="2"/>
    </row>
    <row r="74" spans="1:40" ht="72.5" x14ac:dyDescent="0.35">
      <c r="A74" s="14" t="s">
        <v>672</v>
      </c>
      <c r="B74" s="27" t="s">
        <v>160</v>
      </c>
      <c r="C74" s="36" t="s">
        <v>489</v>
      </c>
      <c r="D74" s="37" t="s">
        <v>71</v>
      </c>
      <c r="E74" s="40" t="s">
        <v>213</v>
      </c>
      <c r="F74" s="39" t="s">
        <v>214</v>
      </c>
      <c r="G74" s="14">
        <v>2</v>
      </c>
      <c r="H74" s="14">
        <v>4</v>
      </c>
      <c r="I74" s="11" t="str">
        <f t="shared" si="4"/>
        <v>Alta</v>
      </c>
      <c r="J74" s="14" t="s">
        <v>106</v>
      </c>
      <c r="K74" s="35" t="s">
        <v>491</v>
      </c>
      <c r="L74" s="19" t="s">
        <v>504</v>
      </c>
      <c r="M74" s="20" t="s">
        <v>505</v>
      </c>
      <c r="N74" s="14" t="s">
        <v>128</v>
      </c>
      <c r="O74" s="13" t="s">
        <v>79</v>
      </c>
      <c r="P74" s="17">
        <f t="shared" si="232"/>
        <v>15</v>
      </c>
      <c r="Q74" s="13" t="s">
        <v>81</v>
      </c>
      <c r="R74" s="17">
        <f t="shared" si="233"/>
        <v>15</v>
      </c>
      <c r="S74" s="13" t="s">
        <v>83</v>
      </c>
      <c r="T74" s="17">
        <f t="shared" si="234"/>
        <v>15</v>
      </c>
      <c r="U74" s="25" t="s">
        <v>85</v>
      </c>
      <c r="V74" s="17">
        <f t="shared" si="235"/>
        <v>15</v>
      </c>
      <c r="W74" s="13" t="s">
        <v>89</v>
      </c>
      <c r="X74" s="17">
        <f t="shared" si="236"/>
        <v>15</v>
      </c>
      <c r="Y74" s="19" t="s">
        <v>92</v>
      </c>
      <c r="Z74" s="17">
        <f t="shared" si="237"/>
        <v>15</v>
      </c>
      <c r="AA74" s="13" t="s">
        <v>95</v>
      </c>
      <c r="AB74" s="17">
        <f t="shared" si="238"/>
        <v>10</v>
      </c>
      <c r="AC74" s="16">
        <f t="shared" si="239"/>
        <v>100</v>
      </c>
      <c r="AD74" s="15" t="str">
        <f t="shared" si="240"/>
        <v>Fuerte</v>
      </c>
      <c r="AE74" s="13" t="s">
        <v>98</v>
      </c>
      <c r="AF74" s="15" t="str">
        <f t="shared" si="221"/>
        <v>Fuerte</v>
      </c>
      <c r="AG74" s="101" t="str">
        <f t="shared" si="158"/>
        <v>AltaFuerte</v>
      </c>
      <c r="AH74" s="102"/>
      <c r="AI74" s="41" t="str">
        <f>VLOOKUP(AG74,Listas!$A$13:$B$24,2,0)</f>
        <v>Baja</v>
      </c>
      <c r="AJ74" s="2"/>
      <c r="AK74" s="2"/>
      <c r="AL74" s="2"/>
      <c r="AM74" s="2"/>
      <c r="AN74" s="2"/>
    </row>
    <row r="75" spans="1:40" ht="130.5" x14ac:dyDescent="0.35">
      <c r="A75" s="14" t="s">
        <v>673</v>
      </c>
      <c r="B75" s="27" t="s">
        <v>161</v>
      </c>
      <c r="C75" s="58" t="s">
        <v>451</v>
      </c>
      <c r="D75" s="72" t="s">
        <v>74</v>
      </c>
      <c r="E75" s="58" t="s">
        <v>458</v>
      </c>
      <c r="F75" s="60" t="s">
        <v>464</v>
      </c>
      <c r="G75" s="14">
        <v>2</v>
      </c>
      <c r="H75" s="14">
        <v>2</v>
      </c>
      <c r="I75" s="11" t="str">
        <f t="shared" si="4"/>
        <v>Baja</v>
      </c>
      <c r="J75" s="14" t="s">
        <v>106</v>
      </c>
      <c r="K75" s="19" t="s">
        <v>472</v>
      </c>
      <c r="L75" s="19" t="s">
        <v>480</v>
      </c>
      <c r="M75" s="20" t="s">
        <v>473</v>
      </c>
      <c r="N75" s="14" t="s">
        <v>128</v>
      </c>
      <c r="O75" s="13" t="s">
        <v>79</v>
      </c>
      <c r="P75" s="17">
        <f t="shared" si="212"/>
        <v>15</v>
      </c>
      <c r="Q75" s="13" t="s">
        <v>81</v>
      </c>
      <c r="R75" s="17">
        <f t="shared" ref="R75:R80" si="242">IF(Q75="Adecuado",15,0)</f>
        <v>15</v>
      </c>
      <c r="S75" s="13" t="s">
        <v>83</v>
      </c>
      <c r="T75" s="17">
        <f t="shared" ref="T75:T80" si="243">IF(S75="Oportuna",15,0)</f>
        <v>15</v>
      </c>
      <c r="U75" s="25" t="s">
        <v>85</v>
      </c>
      <c r="V75" s="17">
        <f t="shared" ref="V75:V80" si="244">IF(U75="Prevenir",15,IF(U75="Detectar",10,0))</f>
        <v>15</v>
      </c>
      <c r="W75" s="13" t="s">
        <v>89</v>
      </c>
      <c r="X75" s="17">
        <f t="shared" ref="X75:X80" si="245">IF(W75="Confiable",15,0)</f>
        <v>15</v>
      </c>
      <c r="Y75" s="19" t="s">
        <v>92</v>
      </c>
      <c r="Z75" s="17">
        <f t="shared" ref="Z75:Z80" si="246">IF(Y75="Se investigan y resuelven oportunamente",15,0)</f>
        <v>15</v>
      </c>
      <c r="AA75" s="13" t="s">
        <v>95</v>
      </c>
      <c r="AB75" s="17">
        <f t="shared" ref="AB75:AB80" si="247">IF(AA75="Completa",10,IF(AA75="incompleta",5,0))</f>
        <v>10</v>
      </c>
      <c r="AC75" s="16">
        <f t="shared" ref="AC75:AC80" si="248">P75+R75+T75+V75+X75+Z75+AB75</f>
        <v>100</v>
      </c>
      <c r="AD75" s="15" t="str">
        <f t="shared" ref="AD75:AD80" si="249">IF(AC75&gt;=96,"Fuerte",IF(AC75&gt;=86,"Moderado",IF(AC75&gt;=0,"Débil","")))</f>
        <v>Fuerte</v>
      </c>
      <c r="AE75" s="13" t="s">
        <v>98</v>
      </c>
      <c r="AF75" s="15" t="str">
        <f t="shared" ref="AF75:AF80" si="250">IF(AE75="Siempre se ejecuta","Fuerte",IF(AE75="Algunas veces","Moderado",IF(AE75="no se ejecuta","Débil","")))</f>
        <v>Fuerte</v>
      </c>
      <c r="AG75" s="101" t="str">
        <f t="shared" ref="AG75:AG80" si="251">CONCATENATE(I75,AD75)</f>
        <v>BajaFuerte</v>
      </c>
      <c r="AH75" s="102"/>
      <c r="AI75" s="41" t="str">
        <f>VLOOKUP(AG75,Listas!$A$13:$B$24,2,0)</f>
        <v>No es sujeto de seguimiento</v>
      </c>
      <c r="AJ75" s="2"/>
      <c r="AK75" s="2"/>
      <c r="AL75" s="2"/>
      <c r="AM75" s="2"/>
      <c r="AN75" s="2"/>
    </row>
    <row r="76" spans="1:40" ht="145" x14ac:dyDescent="0.35">
      <c r="A76" s="14" t="s">
        <v>674</v>
      </c>
      <c r="B76" s="27" t="s">
        <v>161</v>
      </c>
      <c r="C76" s="58" t="s">
        <v>452</v>
      </c>
      <c r="D76" s="72" t="s">
        <v>75</v>
      </c>
      <c r="E76" s="58" t="s">
        <v>459</v>
      </c>
      <c r="F76" s="60" t="s">
        <v>465</v>
      </c>
      <c r="G76" s="14">
        <v>3</v>
      </c>
      <c r="H76" s="14">
        <v>3</v>
      </c>
      <c r="I76" s="11" t="str">
        <f t="shared" si="4"/>
        <v>Alta</v>
      </c>
      <c r="J76" s="14" t="s">
        <v>106</v>
      </c>
      <c r="K76" s="19" t="s">
        <v>474</v>
      </c>
      <c r="L76" s="19" t="s">
        <v>475</v>
      </c>
      <c r="M76" s="20" t="s">
        <v>473</v>
      </c>
      <c r="N76" s="14" t="s">
        <v>111</v>
      </c>
      <c r="O76" s="13" t="s">
        <v>79</v>
      </c>
      <c r="P76" s="17">
        <f t="shared" si="212"/>
        <v>15</v>
      </c>
      <c r="Q76" s="13" t="s">
        <v>81</v>
      </c>
      <c r="R76" s="17">
        <f t="shared" si="242"/>
        <v>15</v>
      </c>
      <c r="S76" s="13" t="s">
        <v>83</v>
      </c>
      <c r="T76" s="17">
        <f t="shared" si="243"/>
        <v>15</v>
      </c>
      <c r="U76" s="25" t="s">
        <v>85</v>
      </c>
      <c r="V76" s="17">
        <f t="shared" si="244"/>
        <v>15</v>
      </c>
      <c r="W76" s="13" t="s">
        <v>89</v>
      </c>
      <c r="X76" s="17">
        <f t="shared" si="245"/>
        <v>15</v>
      </c>
      <c r="Y76" s="19" t="s">
        <v>92</v>
      </c>
      <c r="Z76" s="17">
        <f t="shared" si="246"/>
        <v>15</v>
      </c>
      <c r="AA76" s="13" t="s">
        <v>95</v>
      </c>
      <c r="AB76" s="17">
        <f t="shared" si="247"/>
        <v>10</v>
      </c>
      <c r="AC76" s="16">
        <f t="shared" si="248"/>
        <v>100</v>
      </c>
      <c r="AD76" s="15" t="str">
        <f t="shared" si="249"/>
        <v>Fuerte</v>
      </c>
      <c r="AE76" s="13" t="s">
        <v>98</v>
      </c>
      <c r="AF76" s="15" t="str">
        <f t="shared" si="250"/>
        <v>Fuerte</v>
      </c>
      <c r="AG76" s="101" t="str">
        <f t="shared" si="251"/>
        <v>AltaFuerte</v>
      </c>
      <c r="AH76" s="102"/>
      <c r="AI76" s="41" t="str">
        <f>VLOOKUP(AG76,Listas!$A$13:$B$24,2,0)</f>
        <v>Baja</v>
      </c>
      <c r="AJ76" s="2"/>
      <c r="AK76" s="2"/>
      <c r="AL76" s="2"/>
      <c r="AM76" s="2"/>
      <c r="AN76" s="2"/>
    </row>
    <row r="77" spans="1:40" ht="101.5" x14ac:dyDescent="0.35">
      <c r="A77" s="14" t="s">
        <v>675</v>
      </c>
      <c r="B77" s="27" t="s">
        <v>161</v>
      </c>
      <c r="C77" s="58" t="s">
        <v>453</v>
      </c>
      <c r="D77" s="72" t="s">
        <v>74</v>
      </c>
      <c r="E77" s="58" t="s">
        <v>460</v>
      </c>
      <c r="F77" s="60" t="s">
        <v>466</v>
      </c>
      <c r="G77" s="14">
        <v>2</v>
      </c>
      <c r="H77" s="14">
        <v>4</v>
      </c>
      <c r="I77" s="11" t="str">
        <f t="shared" si="4"/>
        <v>Alta</v>
      </c>
      <c r="J77" s="14" t="s">
        <v>106</v>
      </c>
      <c r="K77" s="19" t="s">
        <v>477</v>
      </c>
      <c r="L77" s="19" t="s">
        <v>476</v>
      </c>
      <c r="M77" s="20" t="s">
        <v>473</v>
      </c>
      <c r="N77" s="14" t="s">
        <v>128</v>
      </c>
      <c r="O77" s="13" t="s">
        <v>79</v>
      </c>
      <c r="P77" s="17">
        <f t="shared" si="212"/>
        <v>15</v>
      </c>
      <c r="Q77" s="13" t="s">
        <v>81</v>
      </c>
      <c r="R77" s="17">
        <f t="shared" si="242"/>
        <v>15</v>
      </c>
      <c r="S77" s="13" t="s">
        <v>83</v>
      </c>
      <c r="T77" s="17">
        <f t="shared" si="243"/>
        <v>15</v>
      </c>
      <c r="U77" s="25" t="s">
        <v>85</v>
      </c>
      <c r="V77" s="17">
        <f t="shared" si="244"/>
        <v>15</v>
      </c>
      <c r="W77" s="13" t="s">
        <v>89</v>
      </c>
      <c r="X77" s="17">
        <f t="shared" si="245"/>
        <v>15</v>
      </c>
      <c r="Y77" s="19" t="s">
        <v>92</v>
      </c>
      <c r="Z77" s="17">
        <f t="shared" si="246"/>
        <v>15</v>
      </c>
      <c r="AA77" s="13" t="s">
        <v>95</v>
      </c>
      <c r="AB77" s="17">
        <f t="shared" si="247"/>
        <v>10</v>
      </c>
      <c r="AC77" s="16">
        <f t="shared" si="248"/>
        <v>100</v>
      </c>
      <c r="AD77" s="15" t="str">
        <f t="shared" si="249"/>
        <v>Fuerte</v>
      </c>
      <c r="AE77" s="13" t="s">
        <v>98</v>
      </c>
      <c r="AF77" s="15" t="str">
        <f t="shared" si="250"/>
        <v>Fuerte</v>
      </c>
      <c r="AG77" s="101" t="str">
        <f t="shared" si="251"/>
        <v>AltaFuerte</v>
      </c>
      <c r="AH77" s="102"/>
      <c r="AI77" s="41" t="str">
        <f>VLOOKUP(AG77,Listas!$A$13:$B$24,2,0)</f>
        <v>Baja</v>
      </c>
      <c r="AJ77" s="2"/>
      <c r="AK77" s="2"/>
      <c r="AL77" s="2"/>
      <c r="AM77" s="2"/>
      <c r="AN77" s="2"/>
    </row>
    <row r="78" spans="1:40" ht="87" x14ac:dyDescent="0.35">
      <c r="A78" s="14" t="s">
        <v>676</v>
      </c>
      <c r="B78" s="27" t="s">
        <v>161</v>
      </c>
      <c r="C78" s="58" t="s">
        <v>454</v>
      </c>
      <c r="D78" s="72" t="s">
        <v>74</v>
      </c>
      <c r="E78" s="61" t="s">
        <v>461</v>
      </c>
      <c r="F78" s="60" t="s">
        <v>467</v>
      </c>
      <c r="G78" s="14">
        <v>3</v>
      </c>
      <c r="H78" s="14">
        <v>2</v>
      </c>
      <c r="I78" s="11" t="str">
        <f t="shared" si="4"/>
        <v>Moderada</v>
      </c>
      <c r="J78" s="14" t="s">
        <v>148</v>
      </c>
      <c r="K78" s="19" t="s">
        <v>470</v>
      </c>
      <c r="L78" s="19" t="s">
        <v>478</v>
      </c>
      <c r="M78" s="20" t="s">
        <v>473</v>
      </c>
      <c r="N78" s="14" t="s">
        <v>121</v>
      </c>
      <c r="O78" s="50" t="s">
        <v>79</v>
      </c>
      <c r="P78" s="17">
        <f t="shared" si="212"/>
        <v>15</v>
      </c>
      <c r="Q78" s="13" t="s">
        <v>81</v>
      </c>
      <c r="R78" s="17">
        <f t="shared" si="242"/>
        <v>15</v>
      </c>
      <c r="S78" s="13" t="s">
        <v>83</v>
      </c>
      <c r="T78" s="17">
        <f t="shared" si="243"/>
        <v>15</v>
      </c>
      <c r="U78" s="25" t="s">
        <v>86</v>
      </c>
      <c r="V78" s="17">
        <f t="shared" si="244"/>
        <v>10</v>
      </c>
      <c r="W78" s="13" t="s">
        <v>89</v>
      </c>
      <c r="X78" s="17">
        <f t="shared" si="245"/>
        <v>15</v>
      </c>
      <c r="Y78" s="19" t="s">
        <v>92</v>
      </c>
      <c r="Z78" s="17">
        <f t="shared" si="246"/>
        <v>15</v>
      </c>
      <c r="AA78" s="13" t="s">
        <v>95</v>
      </c>
      <c r="AB78" s="17">
        <f t="shared" si="247"/>
        <v>10</v>
      </c>
      <c r="AC78" s="16">
        <f t="shared" si="248"/>
        <v>95</v>
      </c>
      <c r="AD78" s="15" t="str">
        <f t="shared" si="249"/>
        <v>Moderado</v>
      </c>
      <c r="AE78" s="13" t="s">
        <v>98</v>
      </c>
      <c r="AF78" s="15" t="str">
        <f t="shared" si="250"/>
        <v>Fuerte</v>
      </c>
      <c r="AG78" s="101" t="str">
        <f t="shared" si="251"/>
        <v>ModeradaModerado</v>
      </c>
      <c r="AH78" s="102"/>
      <c r="AI78" s="41" t="str">
        <f>VLOOKUP(AG78,Listas!$A$13:$B$24,2,0)</f>
        <v>Baja</v>
      </c>
      <c r="AJ78" s="2"/>
      <c r="AK78" s="2"/>
      <c r="AL78" s="2"/>
      <c r="AM78" s="2"/>
      <c r="AN78" s="2"/>
    </row>
    <row r="79" spans="1:40" ht="101.5" x14ac:dyDescent="0.35">
      <c r="A79" s="14" t="s">
        <v>677</v>
      </c>
      <c r="B79" s="27" t="s">
        <v>161</v>
      </c>
      <c r="C79" s="58" t="s">
        <v>455</v>
      </c>
      <c r="D79" s="72" t="s">
        <v>71</v>
      </c>
      <c r="E79" s="58" t="s">
        <v>462</v>
      </c>
      <c r="F79" s="60" t="s">
        <v>468</v>
      </c>
      <c r="G79" s="14">
        <v>3</v>
      </c>
      <c r="H79" s="14">
        <v>2</v>
      </c>
      <c r="I79" s="11" t="str">
        <f t="shared" si="4"/>
        <v>Moderada</v>
      </c>
      <c r="J79" s="14" t="s">
        <v>106</v>
      </c>
      <c r="K79" s="19" t="s">
        <v>479</v>
      </c>
      <c r="L79" s="19" t="s">
        <v>475</v>
      </c>
      <c r="M79" s="20" t="s">
        <v>473</v>
      </c>
      <c r="N79" s="14" t="s">
        <v>111</v>
      </c>
      <c r="O79" s="13" t="s">
        <v>79</v>
      </c>
      <c r="P79" s="17">
        <f t="shared" si="212"/>
        <v>15</v>
      </c>
      <c r="Q79" s="13" t="s">
        <v>81</v>
      </c>
      <c r="R79" s="17">
        <f t="shared" si="242"/>
        <v>15</v>
      </c>
      <c r="S79" s="13" t="s">
        <v>83</v>
      </c>
      <c r="T79" s="17">
        <f t="shared" si="243"/>
        <v>15</v>
      </c>
      <c r="U79" s="25" t="s">
        <v>85</v>
      </c>
      <c r="V79" s="17">
        <f t="shared" si="244"/>
        <v>15</v>
      </c>
      <c r="W79" s="13" t="s">
        <v>89</v>
      </c>
      <c r="X79" s="17">
        <f t="shared" si="245"/>
        <v>15</v>
      </c>
      <c r="Y79" s="19" t="s">
        <v>92</v>
      </c>
      <c r="Z79" s="17">
        <f t="shared" si="246"/>
        <v>15</v>
      </c>
      <c r="AA79" s="13" t="s">
        <v>95</v>
      </c>
      <c r="AB79" s="17">
        <f t="shared" si="247"/>
        <v>10</v>
      </c>
      <c r="AC79" s="16">
        <f t="shared" si="248"/>
        <v>100</v>
      </c>
      <c r="AD79" s="15" t="str">
        <f t="shared" si="249"/>
        <v>Fuerte</v>
      </c>
      <c r="AE79" s="13" t="s">
        <v>98</v>
      </c>
      <c r="AF79" s="15" t="str">
        <f t="shared" si="250"/>
        <v>Fuerte</v>
      </c>
      <c r="AG79" s="101" t="str">
        <f t="shared" si="251"/>
        <v>ModeradaFuerte</v>
      </c>
      <c r="AH79" s="102"/>
      <c r="AI79" s="41" t="str">
        <f>VLOOKUP(AG79,Listas!$A$13:$B$24,2,0)</f>
        <v>Baja</v>
      </c>
      <c r="AJ79" s="2"/>
      <c r="AK79" s="2"/>
      <c r="AL79" s="2"/>
      <c r="AM79" s="2"/>
      <c r="AN79" s="2"/>
    </row>
    <row r="80" spans="1:40" ht="87" customHeight="1" x14ac:dyDescent="0.35">
      <c r="A80" s="95" t="s">
        <v>678</v>
      </c>
      <c r="B80" s="83" t="s">
        <v>161</v>
      </c>
      <c r="C80" s="92" t="s">
        <v>456</v>
      </c>
      <c r="D80" s="92" t="s">
        <v>74</v>
      </c>
      <c r="E80" s="133" t="s">
        <v>463</v>
      </c>
      <c r="F80" s="135" t="s">
        <v>469</v>
      </c>
      <c r="G80" s="14">
        <v>3</v>
      </c>
      <c r="H80" s="14">
        <v>3</v>
      </c>
      <c r="I80" s="11" t="str">
        <f t="shared" si="4"/>
        <v>Alta</v>
      </c>
      <c r="J80" s="14" t="s">
        <v>106</v>
      </c>
      <c r="K80" s="19" t="s">
        <v>483</v>
      </c>
      <c r="L80" s="19" t="s">
        <v>484</v>
      </c>
      <c r="M80" s="20" t="s">
        <v>473</v>
      </c>
      <c r="N80" s="14" t="s">
        <v>180</v>
      </c>
      <c r="O80" s="13" t="s">
        <v>79</v>
      </c>
      <c r="P80" s="17">
        <f t="shared" si="212"/>
        <v>15</v>
      </c>
      <c r="Q80" s="13" t="s">
        <v>81</v>
      </c>
      <c r="R80" s="17">
        <f t="shared" si="242"/>
        <v>15</v>
      </c>
      <c r="S80" s="13" t="s">
        <v>83</v>
      </c>
      <c r="T80" s="17">
        <f t="shared" si="243"/>
        <v>15</v>
      </c>
      <c r="U80" s="25" t="s">
        <v>85</v>
      </c>
      <c r="V80" s="17">
        <f t="shared" si="244"/>
        <v>15</v>
      </c>
      <c r="W80" s="13" t="s">
        <v>89</v>
      </c>
      <c r="X80" s="17">
        <f t="shared" si="245"/>
        <v>15</v>
      </c>
      <c r="Y80" s="19" t="s">
        <v>92</v>
      </c>
      <c r="Z80" s="17">
        <f t="shared" si="246"/>
        <v>15</v>
      </c>
      <c r="AA80" s="13" t="s">
        <v>95</v>
      </c>
      <c r="AB80" s="17">
        <f t="shared" si="247"/>
        <v>10</v>
      </c>
      <c r="AC80" s="16">
        <f t="shared" si="248"/>
        <v>100</v>
      </c>
      <c r="AD80" s="15" t="str">
        <f t="shared" si="249"/>
        <v>Fuerte</v>
      </c>
      <c r="AE80" s="13" t="s">
        <v>98</v>
      </c>
      <c r="AF80" s="15" t="str">
        <f t="shared" si="250"/>
        <v>Fuerte</v>
      </c>
      <c r="AG80" s="101" t="str">
        <f t="shared" si="251"/>
        <v>AltaFuerte</v>
      </c>
      <c r="AH80" s="102"/>
      <c r="AI80" s="41" t="str">
        <f>VLOOKUP(AG80,Listas!$A$13:$B$24,2,0)</f>
        <v>Baja</v>
      </c>
      <c r="AJ80" s="2"/>
      <c r="AK80" s="2"/>
      <c r="AL80" s="2"/>
      <c r="AM80" s="2"/>
      <c r="AN80" s="2"/>
    </row>
    <row r="81" spans="1:40" ht="43.5" x14ac:dyDescent="0.35">
      <c r="A81" s="97"/>
      <c r="B81" s="84"/>
      <c r="C81" s="94"/>
      <c r="D81" s="94"/>
      <c r="E81" s="134"/>
      <c r="F81" s="136"/>
      <c r="G81" s="14">
        <v>3</v>
      </c>
      <c r="H81" s="14">
        <v>3</v>
      </c>
      <c r="I81" s="11" t="str">
        <f t="shared" ref="I81" si="252">IF(D81="8. Corrupción",IF(OR(AND(G81=1,H81=5),AND(G81=2,H81=5),AND(G81=3,H81=4),(G81+H81&gt;=8)),"Extrema",IF(OR(AND(G81=1,H81=4),AND(G81=2,H81=4),AND(G81=4,H81=3),AND(G81=3,H81=3)),"Alta",IF(OR(AND(G81=1,H81=3),AND(G81=2,H81=3)),"Moderada","Error - para riesgo de Corrupción el Impacto aplica desde 3"))),IF(G81+H81=0,"",IF(OR(AND(G81=3,H81=4),(AND(G81=2,H81=5)),(AND(G81=1,H81=5))),"Extrema",IF(OR(AND(G81=3,H81=1),(AND(G81=2,H81=2))),"Baja",IF(OR(AND(G81=4,H81=1),AND(G81=3,H81=2),AND(G81=2,H81=3),AND(G81=1,H81=3)),"Moderada",IF(G81+H81&gt;=8,"Extrema",IF(G81+H81&lt;4,"Baja",IF(G81+H81&gt;=6,"Alta","Alta"))))))))</f>
        <v>Alta</v>
      </c>
      <c r="J81" s="14" t="s">
        <v>106</v>
      </c>
      <c r="K81" s="18" t="s">
        <v>482</v>
      </c>
      <c r="L81" s="19" t="s">
        <v>481</v>
      </c>
      <c r="M81" s="20" t="s">
        <v>473</v>
      </c>
      <c r="N81" s="14" t="s">
        <v>111</v>
      </c>
      <c r="O81" s="13" t="s">
        <v>79</v>
      </c>
      <c r="P81" s="17">
        <f t="shared" si="212"/>
        <v>15</v>
      </c>
      <c r="Q81" s="13" t="s">
        <v>81</v>
      </c>
      <c r="R81" s="17">
        <f t="shared" ref="R81:R83" si="253">IF(Q81="Adecuado",15,0)</f>
        <v>15</v>
      </c>
      <c r="S81" s="13" t="s">
        <v>83</v>
      </c>
      <c r="T81" s="17">
        <f t="shared" ref="T81:T83" si="254">IF(S81="Oportuna",15,0)</f>
        <v>15</v>
      </c>
      <c r="U81" s="25" t="s">
        <v>85</v>
      </c>
      <c r="V81" s="17">
        <f t="shared" ref="V81:V83" si="255">IF(U81="Prevenir",15,IF(U81="Detectar",10,0))</f>
        <v>15</v>
      </c>
      <c r="W81" s="13" t="s">
        <v>89</v>
      </c>
      <c r="X81" s="17">
        <f t="shared" ref="X81:X83" si="256">IF(W81="Confiable",15,0)</f>
        <v>15</v>
      </c>
      <c r="Y81" s="19" t="s">
        <v>92</v>
      </c>
      <c r="Z81" s="17">
        <f t="shared" ref="Z81:Z83" si="257">IF(Y81="Se investigan y resuelven oportunamente",15,0)</f>
        <v>15</v>
      </c>
      <c r="AA81" s="13" t="s">
        <v>95</v>
      </c>
      <c r="AB81" s="17">
        <f t="shared" ref="AB81:AB83" si="258">IF(AA81="Completa",10,IF(AA81="incompleta",5,0))</f>
        <v>10</v>
      </c>
      <c r="AC81" s="16">
        <f t="shared" ref="AC81:AC83" si="259">P81+R81+T81+V81+X81+Z81+AB81</f>
        <v>100</v>
      </c>
      <c r="AD81" s="15" t="str">
        <f t="shared" ref="AD81:AD83" si="260">IF(AC81&gt;=96,"Fuerte",IF(AC81&gt;=86,"Moderado",IF(AC81&gt;=0,"Débil","")))</f>
        <v>Fuerte</v>
      </c>
      <c r="AE81" s="13" t="s">
        <v>98</v>
      </c>
      <c r="AF81" s="15" t="str">
        <f t="shared" ref="AF81:AF83" si="261">IF(AE81="Siempre se ejecuta","Fuerte",IF(AE81="Algunas veces","Moderado",IF(AE81="no se ejecuta","Débil","")))</f>
        <v>Fuerte</v>
      </c>
      <c r="AG81" s="101" t="str">
        <f t="shared" ref="AG81" si="262">CONCATENATE(I81,AD81)</f>
        <v>AltaFuerte</v>
      </c>
      <c r="AH81" s="102"/>
      <c r="AI81" s="41" t="str">
        <f>VLOOKUP(AG81,Listas!$A$13:$B$24,2,0)</f>
        <v>Baja</v>
      </c>
      <c r="AJ81" s="2"/>
      <c r="AK81" s="2"/>
      <c r="AL81" s="2"/>
      <c r="AM81" s="2"/>
      <c r="AN81" s="2"/>
    </row>
    <row r="82" spans="1:40" ht="101.5" x14ac:dyDescent="0.35">
      <c r="A82" s="14" t="s">
        <v>679</v>
      </c>
      <c r="B82" s="27" t="s">
        <v>161</v>
      </c>
      <c r="C82" s="36" t="s">
        <v>206</v>
      </c>
      <c r="D82" s="37" t="s">
        <v>74</v>
      </c>
      <c r="E82" s="38" t="s">
        <v>207</v>
      </c>
      <c r="F82" s="36" t="s">
        <v>208</v>
      </c>
      <c r="G82" s="14">
        <v>2</v>
      </c>
      <c r="H82" s="14">
        <v>4</v>
      </c>
      <c r="I82" s="11" t="str">
        <f t="shared" ref="I82:I111" si="263">IF(D82="8. Corrupción",IF(OR(AND(G82=1,H82=5),AND(G82=2,H82=5),AND(G82=3,H82=4),(G82+H82&gt;=8)),"Extrema",IF(OR(AND(G82=1,H82=4),AND(G82=2,H82=4),AND(G82=4,H82=3),AND(G82=3,H82=3)),"Alta",IF(OR(AND(G82=1,H82=3),AND(G82=2,H82=3)),"Moderada","Error - para riesgo de Corrupción el Impacto aplica desde 3"))),IF(G82+H82=0,"",IF(OR(AND(G82=3,H82=4),(AND(G82=2,H82=5)),(AND(G82=1,H82=5))),"Extrema",IF(OR(AND(G82=3,H82=1),(AND(G82=2,H82=2))),"Baja",IF(OR(AND(G82=4,H82=1),AND(G82=3,H82=2),AND(G82=2,H82=3),AND(G82=1,H82=3)),"Moderada",IF(G82+H82&gt;=8,"Extrema",IF(G82+H82&lt;4,"Baja",IF(G82+H82&gt;=6,"Alta","Alta"))))))))</f>
        <v>Alta</v>
      </c>
      <c r="J82" s="14" t="s">
        <v>106</v>
      </c>
      <c r="K82" s="31" t="s">
        <v>441</v>
      </c>
      <c r="L82" s="31" t="s">
        <v>442</v>
      </c>
      <c r="M82" s="35" t="s">
        <v>443</v>
      </c>
      <c r="N82" s="14" t="s">
        <v>128</v>
      </c>
      <c r="O82" s="13" t="s">
        <v>79</v>
      </c>
      <c r="P82" s="17">
        <f t="shared" si="212"/>
        <v>15</v>
      </c>
      <c r="Q82" s="13" t="s">
        <v>81</v>
      </c>
      <c r="R82" s="17">
        <f t="shared" si="253"/>
        <v>15</v>
      </c>
      <c r="S82" s="13" t="s">
        <v>83</v>
      </c>
      <c r="T82" s="17">
        <f t="shared" si="254"/>
        <v>15</v>
      </c>
      <c r="U82" s="25" t="s">
        <v>85</v>
      </c>
      <c r="V82" s="17">
        <f t="shared" si="255"/>
        <v>15</v>
      </c>
      <c r="W82" s="13" t="s">
        <v>89</v>
      </c>
      <c r="X82" s="17">
        <f t="shared" si="256"/>
        <v>15</v>
      </c>
      <c r="Y82" s="19" t="s">
        <v>92</v>
      </c>
      <c r="Z82" s="17">
        <f t="shared" si="257"/>
        <v>15</v>
      </c>
      <c r="AA82" s="13" t="s">
        <v>95</v>
      </c>
      <c r="AB82" s="17">
        <f t="shared" si="258"/>
        <v>10</v>
      </c>
      <c r="AC82" s="16">
        <f t="shared" si="259"/>
        <v>100</v>
      </c>
      <c r="AD82" s="15" t="str">
        <f t="shared" si="260"/>
        <v>Fuerte</v>
      </c>
      <c r="AE82" s="13" t="s">
        <v>98</v>
      </c>
      <c r="AF82" s="15" t="str">
        <f t="shared" si="261"/>
        <v>Fuerte</v>
      </c>
      <c r="AG82" s="101" t="str">
        <f t="shared" si="158"/>
        <v>AltaFuerte</v>
      </c>
      <c r="AH82" s="102"/>
      <c r="AI82" s="41" t="str">
        <f>VLOOKUP(AG82,Listas!$A$13:$B$24,2,0)</f>
        <v>Baja</v>
      </c>
      <c r="AJ82" s="2"/>
      <c r="AK82" s="2"/>
      <c r="AL82" s="2"/>
      <c r="AM82" s="2"/>
      <c r="AN82" s="2"/>
    </row>
    <row r="83" spans="1:40" ht="217.5" x14ac:dyDescent="0.35">
      <c r="A83" s="14" t="s">
        <v>680</v>
      </c>
      <c r="B83" s="27" t="s">
        <v>161</v>
      </c>
      <c r="C83" s="36" t="s">
        <v>209</v>
      </c>
      <c r="D83" s="37" t="s">
        <v>74</v>
      </c>
      <c r="E83" s="36" t="s">
        <v>210</v>
      </c>
      <c r="F83" s="36" t="s">
        <v>208</v>
      </c>
      <c r="G83" s="14">
        <v>4</v>
      </c>
      <c r="H83" s="14">
        <v>4</v>
      </c>
      <c r="I83" s="11" t="str">
        <f t="shared" si="263"/>
        <v>Extrema</v>
      </c>
      <c r="J83" s="14" t="s">
        <v>106</v>
      </c>
      <c r="K83" s="27" t="s">
        <v>444</v>
      </c>
      <c r="L83" s="20" t="s">
        <v>258</v>
      </c>
      <c r="M83" s="20" t="s">
        <v>485</v>
      </c>
      <c r="N83" s="27" t="s">
        <v>180</v>
      </c>
      <c r="O83" s="13" t="s">
        <v>79</v>
      </c>
      <c r="P83" s="17">
        <f t="shared" si="212"/>
        <v>15</v>
      </c>
      <c r="Q83" s="13" t="s">
        <v>81</v>
      </c>
      <c r="R83" s="17">
        <f t="shared" si="253"/>
        <v>15</v>
      </c>
      <c r="S83" s="13" t="s">
        <v>83</v>
      </c>
      <c r="T83" s="17">
        <f t="shared" si="254"/>
        <v>15</v>
      </c>
      <c r="U83" s="25" t="s">
        <v>85</v>
      </c>
      <c r="V83" s="17">
        <f t="shared" si="255"/>
        <v>15</v>
      </c>
      <c r="W83" s="13" t="s">
        <v>89</v>
      </c>
      <c r="X83" s="17">
        <f t="shared" si="256"/>
        <v>15</v>
      </c>
      <c r="Y83" s="19" t="s">
        <v>92</v>
      </c>
      <c r="Z83" s="17">
        <f t="shared" si="257"/>
        <v>15</v>
      </c>
      <c r="AA83" s="13" t="s">
        <v>95</v>
      </c>
      <c r="AB83" s="17">
        <f t="shared" si="258"/>
        <v>10</v>
      </c>
      <c r="AC83" s="16">
        <f t="shared" si="259"/>
        <v>100</v>
      </c>
      <c r="AD83" s="15" t="str">
        <f t="shared" si="260"/>
        <v>Fuerte</v>
      </c>
      <c r="AE83" s="13" t="s">
        <v>98</v>
      </c>
      <c r="AF83" s="15" t="str">
        <f t="shared" si="261"/>
        <v>Fuerte</v>
      </c>
      <c r="AG83" s="101" t="str">
        <f t="shared" si="158"/>
        <v>ExtremaFuerte</v>
      </c>
      <c r="AH83" s="102"/>
      <c r="AI83" s="41" t="str">
        <f>VLOOKUP(AG83,Listas!$A$13:$B$24,2,0)</f>
        <v>Moderada</v>
      </c>
      <c r="AJ83" s="2"/>
      <c r="AK83" s="2"/>
      <c r="AL83" s="2"/>
      <c r="AM83" s="2"/>
      <c r="AN83" s="2"/>
    </row>
    <row r="84" spans="1:40" ht="130.5" x14ac:dyDescent="0.35">
      <c r="A84" s="14" t="s">
        <v>681</v>
      </c>
      <c r="B84" s="27" t="s">
        <v>161</v>
      </c>
      <c r="C84" s="36" t="s">
        <v>211</v>
      </c>
      <c r="D84" s="37" t="s">
        <v>71</v>
      </c>
      <c r="E84" s="36" t="s">
        <v>212</v>
      </c>
      <c r="F84" s="39" t="s">
        <v>215</v>
      </c>
      <c r="G84" s="14">
        <v>2</v>
      </c>
      <c r="H84" s="14">
        <v>4</v>
      </c>
      <c r="I84" s="11" t="str">
        <f t="shared" si="263"/>
        <v>Alta</v>
      </c>
      <c r="J84" s="14" t="s">
        <v>106</v>
      </c>
      <c r="K84" s="20" t="s">
        <v>486</v>
      </c>
      <c r="L84" s="13" t="s">
        <v>487</v>
      </c>
      <c r="M84" s="20" t="s">
        <v>488</v>
      </c>
      <c r="N84" s="14" t="s">
        <v>427</v>
      </c>
      <c r="O84" s="13" t="s">
        <v>79</v>
      </c>
      <c r="P84" s="17">
        <f t="shared" si="212"/>
        <v>15</v>
      </c>
      <c r="Q84" s="13" t="s">
        <v>81</v>
      </c>
      <c r="R84" s="17">
        <f t="shared" si="213"/>
        <v>15</v>
      </c>
      <c r="S84" s="13" t="s">
        <v>83</v>
      </c>
      <c r="T84" s="17">
        <f t="shared" si="214"/>
        <v>15</v>
      </c>
      <c r="U84" s="25" t="s">
        <v>85</v>
      </c>
      <c r="V84" s="17">
        <f t="shared" si="215"/>
        <v>15</v>
      </c>
      <c r="W84" s="13" t="s">
        <v>89</v>
      </c>
      <c r="X84" s="17">
        <f t="shared" si="216"/>
        <v>15</v>
      </c>
      <c r="Y84" s="19" t="s">
        <v>92</v>
      </c>
      <c r="Z84" s="17">
        <f t="shared" si="217"/>
        <v>15</v>
      </c>
      <c r="AA84" s="13" t="s">
        <v>95</v>
      </c>
      <c r="AB84" s="17">
        <f t="shared" si="218"/>
        <v>10</v>
      </c>
      <c r="AC84" s="16">
        <f t="shared" si="219"/>
        <v>100</v>
      </c>
      <c r="AD84" s="15" t="str">
        <f t="shared" si="220"/>
        <v>Fuerte</v>
      </c>
      <c r="AE84" s="13" t="s">
        <v>98</v>
      </c>
      <c r="AF84" s="15" t="str">
        <f t="shared" si="221"/>
        <v>Fuerte</v>
      </c>
      <c r="AG84" s="101" t="str">
        <f t="shared" si="158"/>
        <v>AltaFuerte</v>
      </c>
      <c r="AH84" s="102"/>
      <c r="AI84" s="41" t="str">
        <f>VLOOKUP(AG84,Listas!$A$13:$B$24,2,0)</f>
        <v>Baja</v>
      </c>
      <c r="AJ84" s="2"/>
      <c r="AK84" s="2"/>
      <c r="AL84" s="2"/>
      <c r="AM84" s="2"/>
      <c r="AN84" s="2"/>
    </row>
    <row r="85" spans="1:40" ht="72.5" x14ac:dyDescent="0.35">
      <c r="A85" s="14" t="s">
        <v>682</v>
      </c>
      <c r="B85" s="27" t="s">
        <v>161</v>
      </c>
      <c r="C85" s="36" t="s">
        <v>489</v>
      </c>
      <c r="D85" s="37" t="s">
        <v>71</v>
      </c>
      <c r="E85" s="40" t="s">
        <v>490</v>
      </c>
      <c r="F85" s="39" t="s">
        <v>214</v>
      </c>
      <c r="G85" s="14">
        <v>1</v>
      </c>
      <c r="H85" s="14">
        <v>2</v>
      </c>
      <c r="I85" s="11" t="str">
        <f t="shared" si="263"/>
        <v>Baja</v>
      </c>
      <c r="J85" s="14" t="s">
        <v>106</v>
      </c>
      <c r="K85" s="35" t="s">
        <v>491</v>
      </c>
      <c r="L85" s="19" t="s">
        <v>492</v>
      </c>
      <c r="M85" s="20" t="s">
        <v>473</v>
      </c>
      <c r="N85" s="14" t="s">
        <v>128</v>
      </c>
      <c r="O85" s="13" t="s">
        <v>79</v>
      </c>
      <c r="P85" s="17">
        <f t="shared" ref="P85:P86" si="264">IF(O85="Asignado",15,0)</f>
        <v>15</v>
      </c>
      <c r="Q85" s="13" t="s">
        <v>81</v>
      </c>
      <c r="R85" s="17">
        <f t="shared" ref="R85:R86" si="265">IF(Q85="Adecuado",15,0)</f>
        <v>15</v>
      </c>
      <c r="S85" s="13" t="s">
        <v>83</v>
      </c>
      <c r="T85" s="17">
        <f t="shared" ref="T85:T86" si="266">IF(S85="Oportuna",15,0)</f>
        <v>15</v>
      </c>
      <c r="U85" s="25" t="s">
        <v>85</v>
      </c>
      <c r="V85" s="17">
        <f t="shared" ref="V85:V86" si="267">IF(U85="Prevenir",15,IF(U85="Detectar",10,0))</f>
        <v>15</v>
      </c>
      <c r="W85" s="13" t="s">
        <v>89</v>
      </c>
      <c r="X85" s="17">
        <f t="shared" ref="X85:X86" si="268">IF(W85="Confiable",15,0)</f>
        <v>15</v>
      </c>
      <c r="Y85" s="19" t="s">
        <v>92</v>
      </c>
      <c r="Z85" s="17">
        <f t="shared" ref="Z85:Z86" si="269">IF(Y85="Se investigan y resuelven oportunamente",15,0)</f>
        <v>15</v>
      </c>
      <c r="AA85" s="13" t="s">
        <v>95</v>
      </c>
      <c r="AB85" s="17">
        <f t="shared" ref="AB85:AB86" si="270">IF(AA85="Completa",10,IF(AA85="incompleta",5,0))</f>
        <v>10</v>
      </c>
      <c r="AC85" s="16">
        <f t="shared" si="219"/>
        <v>100</v>
      </c>
      <c r="AD85" s="15" t="str">
        <f t="shared" si="220"/>
        <v>Fuerte</v>
      </c>
      <c r="AE85" s="13" t="s">
        <v>98</v>
      </c>
      <c r="AF85" s="15" t="str">
        <f t="shared" si="221"/>
        <v>Fuerte</v>
      </c>
      <c r="AG85" s="101" t="str">
        <f t="shared" si="158"/>
        <v>BajaFuerte</v>
      </c>
      <c r="AH85" s="102"/>
      <c r="AI85" s="41" t="str">
        <f>VLOOKUP(AG85,Listas!$A$13:$B$24,2,0)</f>
        <v>No es sujeto de seguimiento</v>
      </c>
      <c r="AJ85" s="2"/>
      <c r="AK85" s="2"/>
      <c r="AL85" s="2"/>
      <c r="AM85" s="2"/>
      <c r="AN85" s="2"/>
    </row>
    <row r="86" spans="1:40" ht="101.5" customHeight="1" x14ac:dyDescent="0.35">
      <c r="A86" s="95" t="s">
        <v>683</v>
      </c>
      <c r="B86" s="83" t="s">
        <v>155</v>
      </c>
      <c r="C86" s="81" t="s">
        <v>508</v>
      </c>
      <c r="D86" s="83" t="s">
        <v>75</v>
      </c>
      <c r="E86" s="81" t="s">
        <v>506</v>
      </c>
      <c r="F86" s="81" t="s">
        <v>507</v>
      </c>
      <c r="G86" s="14">
        <v>1</v>
      </c>
      <c r="H86" s="14">
        <v>3</v>
      </c>
      <c r="I86" s="11" t="str">
        <f t="shared" ref="I86:I89" si="271">IF(D86="8. Corrupción",IF(OR(AND(G86=1,H86=5),AND(G86=2,H86=5),AND(G86=3,H86=4),(G86+H86&gt;=8)),"Extrema",IF(OR(AND(G86=1,H86=4),AND(G86=2,H86=4),AND(G86=4,H86=3),AND(G86=3,H86=3)),"Alta",IF(OR(AND(G86=1,H86=3),AND(G86=2,H86=3)),"Moderada","Error - para riesgo de Corrupción el Impacto aplica desde 3"))),IF(G86+H86=0,"",IF(OR(AND(G86=3,H86=4),(AND(G86=2,H86=5)),(AND(G86=1,H86=5))),"Extrema",IF(OR(AND(G86=3,H86=1),(AND(G86=2,H86=2))),"Baja",IF(OR(AND(G86=4,H86=1),AND(G86=3,H86=2),AND(G86=2,H86=3),AND(G86=1,H86=3)),"Moderada",IF(G86+H86&gt;=8,"Extrema",IF(G86+H86&lt;4,"Baja",IF(G86+H86&gt;=6,"Alta","Alta"))))))))</f>
        <v>Moderada</v>
      </c>
      <c r="J86" s="14" t="s">
        <v>106</v>
      </c>
      <c r="K86" s="19" t="s">
        <v>517</v>
      </c>
      <c r="L86" s="19" t="s">
        <v>518</v>
      </c>
      <c r="M86" s="19" t="s">
        <v>512</v>
      </c>
      <c r="N86" s="27" t="s">
        <v>111</v>
      </c>
      <c r="O86" s="13" t="s">
        <v>79</v>
      </c>
      <c r="P86" s="17">
        <f t="shared" si="264"/>
        <v>15</v>
      </c>
      <c r="Q86" s="13" t="s">
        <v>81</v>
      </c>
      <c r="R86" s="17">
        <f t="shared" si="265"/>
        <v>15</v>
      </c>
      <c r="S86" s="13" t="s">
        <v>83</v>
      </c>
      <c r="T86" s="17">
        <f t="shared" si="266"/>
        <v>15</v>
      </c>
      <c r="U86" s="25" t="s">
        <v>85</v>
      </c>
      <c r="V86" s="17">
        <f t="shared" si="267"/>
        <v>15</v>
      </c>
      <c r="W86" s="13" t="s">
        <v>89</v>
      </c>
      <c r="X86" s="17">
        <f t="shared" si="268"/>
        <v>15</v>
      </c>
      <c r="Y86" s="19" t="s">
        <v>92</v>
      </c>
      <c r="Z86" s="17">
        <f t="shared" si="269"/>
        <v>15</v>
      </c>
      <c r="AA86" s="13" t="s">
        <v>95</v>
      </c>
      <c r="AB86" s="17">
        <f t="shared" si="270"/>
        <v>10</v>
      </c>
      <c r="AC86" s="16">
        <f t="shared" ref="AC86:AC90" si="272">P86+R86+T86+V86+X86+Z86+AB86</f>
        <v>100</v>
      </c>
      <c r="AD86" s="15" t="str">
        <f t="shared" ref="AD86:AD90" si="273">IF(AC86&gt;=96,"Fuerte",IF(AC86&gt;=86,"Moderado",IF(AC86&gt;=0,"Débil","")))</f>
        <v>Fuerte</v>
      </c>
      <c r="AE86" s="13" t="s">
        <v>98</v>
      </c>
      <c r="AF86" s="15" t="str">
        <f t="shared" ref="AF86:AF89" si="274">IF(AE86="Siempre se ejecuta","Fuerte",IF(AE86="Algunas veces","Moderado",IF(AE86="no se ejecuta","Débil","")))</f>
        <v>Fuerte</v>
      </c>
      <c r="AG86" s="74" t="str">
        <f t="shared" ref="AG86:AG89" si="275">CONCATENATE(I86,AD86)</f>
        <v>ModeradaFuerte</v>
      </c>
      <c r="AH86" s="75"/>
      <c r="AI86" s="41" t="str">
        <f>VLOOKUP(AG86,Listas!$A$13:$B$24,2,0)</f>
        <v>Baja</v>
      </c>
      <c r="AJ86" s="2"/>
      <c r="AK86" s="2"/>
      <c r="AL86" s="2"/>
      <c r="AM86" s="2"/>
      <c r="AN86" s="2"/>
    </row>
    <row r="87" spans="1:40" ht="101.5" x14ac:dyDescent="0.35">
      <c r="A87" s="97"/>
      <c r="B87" s="84"/>
      <c r="C87" s="82"/>
      <c r="D87" s="84"/>
      <c r="E87" s="82"/>
      <c r="F87" s="82"/>
      <c r="G87" s="14">
        <v>1</v>
      </c>
      <c r="H87" s="14">
        <v>3</v>
      </c>
      <c r="I87" s="11" t="str">
        <f t="shared" ref="I87" si="276">IF(D87="8. Corrupción",IF(OR(AND(G87=1,H87=5),AND(G87=2,H87=5),AND(G87=3,H87=4),(G87+H87&gt;=8)),"Extrema",IF(OR(AND(G87=1,H87=4),AND(G87=2,H87=4),AND(G87=4,H87=3),AND(G87=3,H87=3)),"Alta",IF(OR(AND(G87=1,H87=3),AND(G87=2,H87=3)),"Moderada","Error - para riesgo de Corrupción el Impacto aplica desde 3"))),IF(G87+H87=0,"",IF(OR(AND(G87=3,H87=4),(AND(G87=2,H87=5)),(AND(G87=1,H87=5))),"Extrema",IF(OR(AND(G87=3,H87=1),(AND(G87=2,H87=2))),"Baja",IF(OR(AND(G87=4,H87=1),AND(G87=3,H87=2),AND(G87=2,H87=3),AND(G87=1,H87=3)),"Moderada",IF(G87+H87&gt;=8,"Extrema",IF(G87+H87&lt;4,"Baja",IF(G87+H87&gt;=6,"Alta","Alta"))))))))</f>
        <v>Moderada</v>
      </c>
      <c r="J87" s="14" t="s">
        <v>106</v>
      </c>
      <c r="K87" s="19" t="s">
        <v>519</v>
      </c>
      <c r="L87" s="19" t="s">
        <v>520</v>
      </c>
      <c r="M87" s="19" t="s">
        <v>512</v>
      </c>
      <c r="N87" s="27" t="s">
        <v>111</v>
      </c>
      <c r="O87" s="13" t="s">
        <v>79</v>
      </c>
      <c r="P87" s="17">
        <f t="shared" ref="P87" si="277">IF(O87="Asignado",15,0)</f>
        <v>15</v>
      </c>
      <c r="Q87" s="13" t="s">
        <v>81</v>
      </c>
      <c r="R87" s="17">
        <f t="shared" ref="R87" si="278">IF(Q87="Adecuado",15,0)</f>
        <v>15</v>
      </c>
      <c r="S87" s="13" t="s">
        <v>83</v>
      </c>
      <c r="T87" s="17">
        <f t="shared" ref="T87" si="279">IF(S87="Oportuna",15,0)</f>
        <v>15</v>
      </c>
      <c r="U87" s="25" t="s">
        <v>85</v>
      </c>
      <c r="V87" s="17">
        <f t="shared" ref="V87" si="280">IF(U87="Prevenir",15,IF(U87="Detectar",10,0))</f>
        <v>15</v>
      </c>
      <c r="W87" s="13" t="s">
        <v>89</v>
      </c>
      <c r="X87" s="17">
        <f t="shared" ref="X87" si="281">IF(W87="Confiable",15,0)</f>
        <v>15</v>
      </c>
      <c r="Y87" s="19" t="s">
        <v>92</v>
      </c>
      <c r="Z87" s="17">
        <f t="shared" ref="Z87" si="282">IF(Y87="Se investigan y resuelven oportunamente",15,0)</f>
        <v>15</v>
      </c>
      <c r="AA87" s="13" t="s">
        <v>95</v>
      </c>
      <c r="AB87" s="17">
        <f t="shared" ref="AB87" si="283">IF(AA87="Completa",10,IF(AA87="incompleta",5,0))</f>
        <v>10</v>
      </c>
      <c r="AC87" s="16">
        <f t="shared" ref="AC87" si="284">P87+R87+T87+V87+X87+Z87+AB87</f>
        <v>100</v>
      </c>
      <c r="AD87" s="15" t="str">
        <f t="shared" ref="AD87" si="285">IF(AC87&gt;=96,"Fuerte",IF(AC87&gt;=86,"Moderado",IF(AC87&gt;=0,"Débil","")))</f>
        <v>Fuerte</v>
      </c>
      <c r="AE87" s="13" t="s">
        <v>98</v>
      </c>
      <c r="AF87" s="15" t="str">
        <f t="shared" si="274"/>
        <v>Fuerte</v>
      </c>
      <c r="AG87" s="74" t="str">
        <f t="shared" ref="AG87" si="286">CONCATENATE(I87,AD87)</f>
        <v>ModeradaFuerte</v>
      </c>
      <c r="AH87" s="75"/>
      <c r="AI87" s="41" t="str">
        <f>VLOOKUP(AG87,Listas!$A$13:$B$24,2,0)</f>
        <v>Baja</v>
      </c>
      <c r="AJ87" s="2"/>
      <c r="AK87" s="2"/>
      <c r="AL87" s="2"/>
      <c r="AM87" s="2"/>
      <c r="AN87" s="2"/>
    </row>
    <row r="88" spans="1:40" ht="101.5" x14ac:dyDescent="0.35">
      <c r="A88" s="14" t="s">
        <v>684</v>
      </c>
      <c r="B88" s="27" t="s">
        <v>155</v>
      </c>
      <c r="C88" s="19" t="s">
        <v>509</v>
      </c>
      <c r="D88" s="27" t="s">
        <v>75</v>
      </c>
      <c r="E88" s="19" t="s">
        <v>510</v>
      </c>
      <c r="F88" s="19" t="s">
        <v>511</v>
      </c>
      <c r="G88" s="14">
        <v>2</v>
      </c>
      <c r="H88" s="14">
        <v>2</v>
      </c>
      <c r="I88" s="11" t="str">
        <f t="shared" si="271"/>
        <v>Baja</v>
      </c>
      <c r="J88" s="13" t="s">
        <v>106</v>
      </c>
      <c r="K88" s="19" t="s">
        <v>514</v>
      </c>
      <c r="L88" s="19" t="s">
        <v>513</v>
      </c>
      <c r="M88" s="19" t="s">
        <v>512</v>
      </c>
      <c r="N88" s="27" t="s">
        <v>111</v>
      </c>
      <c r="O88" s="13" t="s">
        <v>79</v>
      </c>
      <c r="P88" s="17">
        <f t="shared" ref="P88:P90" si="287">IF(O88="Asignado",15,0)</f>
        <v>15</v>
      </c>
      <c r="Q88" s="13" t="s">
        <v>81</v>
      </c>
      <c r="R88" s="17">
        <f t="shared" ref="R88:R90" si="288">IF(Q88="Adecuado",15,0)</f>
        <v>15</v>
      </c>
      <c r="S88" s="13" t="s">
        <v>83</v>
      </c>
      <c r="T88" s="17">
        <f t="shared" ref="T88:T90" si="289">IF(S88="Oportuna",15,0)</f>
        <v>15</v>
      </c>
      <c r="U88" s="25" t="s">
        <v>85</v>
      </c>
      <c r="V88" s="17">
        <f t="shared" ref="V88:V90" si="290">IF(U88="Prevenir",15,IF(U88="Detectar",10,0))</f>
        <v>15</v>
      </c>
      <c r="W88" s="13" t="s">
        <v>89</v>
      </c>
      <c r="X88" s="17">
        <f t="shared" ref="X88:X90" si="291">IF(W88="Confiable",15,0)</f>
        <v>15</v>
      </c>
      <c r="Y88" s="19" t="s">
        <v>92</v>
      </c>
      <c r="Z88" s="17">
        <f t="shared" ref="Z88:Z90" si="292">IF(Y88="Se investigan y resuelven oportunamente",15,0)</f>
        <v>15</v>
      </c>
      <c r="AA88" s="13" t="s">
        <v>95</v>
      </c>
      <c r="AB88" s="17">
        <f t="shared" ref="AB88:AB90" si="293">IF(AA88="Completa",10,IF(AA88="incompleta",5,0))</f>
        <v>10</v>
      </c>
      <c r="AC88" s="16">
        <f t="shared" si="272"/>
        <v>100</v>
      </c>
      <c r="AD88" s="15" t="str">
        <f t="shared" si="273"/>
        <v>Fuerte</v>
      </c>
      <c r="AE88" s="13" t="s">
        <v>98</v>
      </c>
      <c r="AF88" s="15" t="str">
        <f t="shared" si="274"/>
        <v>Fuerte</v>
      </c>
      <c r="AG88" s="101" t="str">
        <f t="shared" si="275"/>
        <v>BajaFuerte</v>
      </c>
      <c r="AH88" s="102"/>
      <c r="AI88" s="41" t="str">
        <f>VLOOKUP(AG88,Listas!$A$13:$B$24,2,0)</f>
        <v>No es sujeto de seguimiento</v>
      </c>
      <c r="AJ88" s="2"/>
      <c r="AK88" s="2"/>
      <c r="AL88" s="2"/>
      <c r="AM88" s="2"/>
      <c r="AN88" s="2"/>
    </row>
    <row r="89" spans="1:40" ht="101.5" x14ac:dyDescent="0.35">
      <c r="A89" s="14" t="s">
        <v>685</v>
      </c>
      <c r="B89" s="27" t="s">
        <v>155</v>
      </c>
      <c r="C89" s="36" t="s">
        <v>206</v>
      </c>
      <c r="D89" s="37" t="s">
        <v>74</v>
      </c>
      <c r="E89" s="38" t="s">
        <v>207</v>
      </c>
      <c r="F89" s="36" t="s">
        <v>208</v>
      </c>
      <c r="G89" s="14">
        <v>2</v>
      </c>
      <c r="H89" s="14">
        <v>3</v>
      </c>
      <c r="I89" s="11" t="str">
        <f t="shared" si="271"/>
        <v>Moderada</v>
      </c>
      <c r="J89" s="14" t="s">
        <v>106</v>
      </c>
      <c r="K89" s="31" t="s">
        <v>441</v>
      </c>
      <c r="L89" s="31" t="s">
        <v>442</v>
      </c>
      <c r="M89" s="35" t="s">
        <v>443</v>
      </c>
      <c r="N89" s="14" t="s">
        <v>128</v>
      </c>
      <c r="O89" s="13" t="s">
        <v>79</v>
      </c>
      <c r="P89" s="17">
        <f t="shared" si="287"/>
        <v>15</v>
      </c>
      <c r="Q89" s="13" t="s">
        <v>81</v>
      </c>
      <c r="R89" s="17">
        <f t="shared" si="288"/>
        <v>15</v>
      </c>
      <c r="S89" s="13" t="s">
        <v>83</v>
      </c>
      <c r="T89" s="17">
        <f t="shared" si="289"/>
        <v>15</v>
      </c>
      <c r="U89" s="25" t="s">
        <v>85</v>
      </c>
      <c r="V89" s="17">
        <f t="shared" si="290"/>
        <v>15</v>
      </c>
      <c r="W89" s="13" t="s">
        <v>89</v>
      </c>
      <c r="X89" s="17">
        <f t="shared" si="291"/>
        <v>15</v>
      </c>
      <c r="Y89" s="19" t="s">
        <v>92</v>
      </c>
      <c r="Z89" s="17">
        <f t="shared" si="292"/>
        <v>15</v>
      </c>
      <c r="AA89" s="13" t="s">
        <v>95</v>
      </c>
      <c r="AB89" s="17">
        <f t="shared" si="293"/>
        <v>10</v>
      </c>
      <c r="AC89" s="16">
        <f t="shared" si="272"/>
        <v>100</v>
      </c>
      <c r="AD89" s="15" t="str">
        <f t="shared" si="273"/>
        <v>Fuerte</v>
      </c>
      <c r="AE89" s="13" t="s">
        <v>98</v>
      </c>
      <c r="AF89" s="15" t="str">
        <f t="shared" si="274"/>
        <v>Fuerte</v>
      </c>
      <c r="AG89" s="101" t="str">
        <f t="shared" si="275"/>
        <v>ModeradaFuerte</v>
      </c>
      <c r="AH89" s="102"/>
      <c r="AI89" s="41" t="str">
        <f>VLOOKUP(AG89,Listas!$A$13:$B$24,2,0)</f>
        <v>Baja</v>
      </c>
      <c r="AJ89" s="2"/>
      <c r="AK89" s="2"/>
      <c r="AL89" s="2"/>
      <c r="AM89" s="2"/>
      <c r="AN89" s="2"/>
    </row>
    <row r="90" spans="1:40" ht="217.5" x14ac:dyDescent="0.35">
      <c r="A90" s="14" t="s">
        <v>686</v>
      </c>
      <c r="B90" s="27" t="s">
        <v>155</v>
      </c>
      <c r="C90" s="36" t="s">
        <v>209</v>
      </c>
      <c r="D90" s="37" t="s">
        <v>74</v>
      </c>
      <c r="E90" s="36" t="s">
        <v>210</v>
      </c>
      <c r="F90" s="36" t="s">
        <v>208</v>
      </c>
      <c r="G90" s="14">
        <v>3</v>
      </c>
      <c r="H90" s="14">
        <v>2</v>
      </c>
      <c r="I90" s="11" t="str">
        <f t="shared" si="263"/>
        <v>Moderada</v>
      </c>
      <c r="J90" s="14" t="s">
        <v>106</v>
      </c>
      <c r="K90" s="27" t="s">
        <v>444</v>
      </c>
      <c r="L90" s="20" t="s">
        <v>258</v>
      </c>
      <c r="M90" s="35" t="s">
        <v>443</v>
      </c>
      <c r="N90" s="27" t="s">
        <v>180</v>
      </c>
      <c r="O90" s="13" t="s">
        <v>79</v>
      </c>
      <c r="P90" s="17">
        <f t="shared" si="287"/>
        <v>15</v>
      </c>
      <c r="Q90" s="13" t="s">
        <v>81</v>
      </c>
      <c r="R90" s="17">
        <f t="shared" si="288"/>
        <v>15</v>
      </c>
      <c r="S90" s="13" t="s">
        <v>83</v>
      </c>
      <c r="T90" s="17">
        <f t="shared" si="289"/>
        <v>15</v>
      </c>
      <c r="U90" s="25" t="s">
        <v>85</v>
      </c>
      <c r="V90" s="17">
        <f t="shared" si="290"/>
        <v>15</v>
      </c>
      <c r="W90" s="13" t="s">
        <v>89</v>
      </c>
      <c r="X90" s="17">
        <f t="shared" si="291"/>
        <v>15</v>
      </c>
      <c r="Y90" s="19" t="s">
        <v>92</v>
      </c>
      <c r="Z90" s="17">
        <f t="shared" si="292"/>
        <v>15</v>
      </c>
      <c r="AA90" s="13" t="s">
        <v>95</v>
      </c>
      <c r="AB90" s="17">
        <f t="shared" si="293"/>
        <v>10</v>
      </c>
      <c r="AC90" s="16">
        <f t="shared" si="272"/>
        <v>100</v>
      </c>
      <c r="AD90" s="15" t="str">
        <f t="shared" si="273"/>
        <v>Fuerte</v>
      </c>
      <c r="AE90" s="13" t="s">
        <v>98</v>
      </c>
      <c r="AF90" s="15" t="str">
        <f t="shared" si="221"/>
        <v>Fuerte</v>
      </c>
      <c r="AG90" s="101" t="str">
        <f t="shared" si="158"/>
        <v>ModeradaFuerte</v>
      </c>
      <c r="AH90" s="102"/>
      <c r="AI90" s="41" t="str">
        <f>VLOOKUP(AG90,Listas!$A$13:$B$24,2,0)</f>
        <v>Baja</v>
      </c>
      <c r="AJ90" s="2"/>
      <c r="AK90" s="2"/>
      <c r="AL90" s="2"/>
      <c r="AM90" s="2"/>
      <c r="AN90" s="2"/>
    </row>
    <row r="91" spans="1:40" ht="130.5" x14ac:dyDescent="0.35">
      <c r="A91" s="14" t="s">
        <v>687</v>
      </c>
      <c r="B91" s="27" t="s">
        <v>156</v>
      </c>
      <c r="C91" s="19" t="s">
        <v>525</v>
      </c>
      <c r="D91" s="27" t="s">
        <v>73</v>
      </c>
      <c r="E91" s="19" t="s">
        <v>530</v>
      </c>
      <c r="F91" s="19" t="s">
        <v>529</v>
      </c>
      <c r="G91" s="14">
        <v>3</v>
      </c>
      <c r="H91" s="14">
        <v>3</v>
      </c>
      <c r="I91" s="11" t="str">
        <f t="shared" si="263"/>
        <v>Alta</v>
      </c>
      <c r="J91" s="14" t="s">
        <v>106</v>
      </c>
      <c r="K91" s="19" t="s">
        <v>531</v>
      </c>
      <c r="L91" s="19" t="s">
        <v>533</v>
      </c>
      <c r="M91" s="19" t="s">
        <v>532</v>
      </c>
      <c r="N91" s="27" t="s">
        <v>111</v>
      </c>
      <c r="O91" s="13" t="s">
        <v>79</v>
      </c>
      <c r="P91" s="17">
        <f t="shared" ref="P91" si="294">IF(O91="Asignado",15,0)</f>
        <v>15</v>
      </c>
      <c r="Q91" s="13" t="s">
        <v>81</v>
      </c>
      <c r="R91" s="17">
        <f t="shared" ref="R91" si="295">IF(Q91="Adecuado",15,0)</f>
        <v>15</v>
      </c>
      <c r="S91" s="13" t="s">
        <v>83</v>
      </c>
      <c r="T91" s="17">
        <f t="shared" ref="T91" si="296">IF(S91="Oportuna",15,0)</f>
        <v>15</v>
      </c>
      <c r="U91" s="25" t="s">
        <v>85</v>
      </c>
      <c r="V91" s="17">
        <f t="shared" ref="V91" si="297">IF(U91="Prevenir",15,IF(U91="Detectar",10,0))</f>
        <v>15</v>
      </c>
      <c r="W91" s="13" t="s">
        <v>89</v>
      </c>
      <c r="X91" s="17">
        <f t="shared" ref="X91" si="298">IF(W91="Confiable",15,0)</f>
        <v>15</v>
      </c>
      <c r="Y91" s="19" t="s">
        <v>92</v>
      </c>
      <c r="Z91" s="17">
        <f t="shared" ref="Z91" si="299">IF(Y91="Se investigan y resuelven oportunamente",15,0)</f>
        <v>15</v>
      </c>
      <c r="AA91" s="13" t="s">
        <v>95</v>
      </c>
      <c r="AB91" s="17">
        <f t="shared" ref="AB91" si="300">IF(AA91="Completa",10,IF(AA91="incompleta",5,0))</f>
        <v>10</v>
      </c>
      <c r="AC91" s="16">
        <f t="shared" ref="AC91" si="301">P91+R91+T91+V91+X91+Z91+AB91</f>
        <v>100</v>
      </c>
      <c r="AD91" s="15" t="str">
        <f t="shared" ref="AD91" si="302">IF(AC91&gt;=96,"Fuerte",IF(AC91&gt;=86,"Moderado",IF(AC91&gt;=0,"Débil","")))</f>
        <v>Fuerte</v>
      </c>
      <c r="AE91" s="13" t="s">
        <v>98</v>
      </c>
      <c r="AF91" s="15" t="str">
        <f t="shared" si="221"/>
        <v>Fuerte</v>
      </c>
      <c r="AG91" s="101" t="str">
        <f t="shared" si="158"/>
        <v>AltaFuerte</v>
      </c>
      <c r="AH91" s="102"/>
      <c r="AI91" s="41" t="str">
        <f>VLOOKUP(AG91,Listas!$A$13:$B$24,2,0)</f>
        <v>Baja</v>
      </c>
      <c r="AJ91" s="2"/>
      <c r="AK91" s="2"/>
      <c r="AL91" s="2"/>
      <c r="AM91" s="2"/>
      <c r="AN91" s="2"/>
    </row>
    <row r="92" spans="1:40" ht="87" x14ac:dyDescent="0.35">
      <c r="A92" s="14" t="s">
        <v>688</v>
      </c>
      <c r="B92" s="27" t="s">
        <v>156</v>
      </c>
      <c r="C92" s="19" t="s">
        <v>527</v>
      </c>
      <c r="D92" s="27" t="s">
        <v>73</v>
      </c>
      <c r="E92" s="19" t="s">
        <v>534</v>
      </c>
      <c r="F92" s="19" t="s">
        <v>535</v>
      </c>
      <c r="G92" s="14">
        <v>3</v>
      </c>
      <c r="H92" s="14">
        <v>4</v>
      </c>
      <c r="I92" s="11" t="str">
        <f t="shared" si="263"/>
        <v>Extrema</v>
      </c>
      <c r="J92" s="14" t="s">
        <v>106</v>
      </c>
      <c r="K92" s="19" t="s">
        <v>539</v>
      </c>
      <c r="L92" s="19" t="s">
        <v>538</v>
      </c>
      <c r="M92" s="19" t="s">
        <v>536</v>
      </c>
      <c r="N92" s="27" t="s">
        <v>537</v>
      </c>
      <c r="O92" s="13" t="s">
        <v>79</v>
      </c>
      <c r="P92" s="17">
        <f t="shared" ref="P92" si="303">IF(O92="Asignado",15,0)</f>
        <v>15</v>
      </c>
      <c r="Q92" s="13" t="s">
        <v>81</v>
      </c>
      <c r="R92" s="17">
        <f t="shared" ref="R92" si="304">IF(Q92="Adecuado",15,0)</f>
        <v>15</v>
      </c>
      <c r="S92" s="13" t="s">
        <v>83</v>
      </c>
      <c r="T92" s="17">
        <f t="shared" ref="T92" si="305">IF(S92="Oportuna",15,0)</f>
        <v>15</v>
      </c>
      <c r="U92" s="25" t="s">
        <v>85</v>
      </c>
      <c r="V92" s="17">
        <f t="shared" ref="V92" si="306">IF(U92="Prevenir",15,IF(U92="Detectar",10,0))</f>
        <v>15</v>
      </c>
      <c r="W92" s="13" t="s">
        <v>89</v>
      </c>
      <c r="X92" s="17">
        <f t="shared" ref="X92" si="307">IF(W92="Confiable",15,0)</f>
        <v>15</v>
      </c>
      <c r="Y92" s="19" t="s">
        <v>92</v>
      </c>
      <c r="Z92" s="17">
        <f t="shared" ref="Z92" si="308">IF(Y92="Se investigan y resuelven oportunamente",15,0)</f>
        <v>15</v>
      </c>
      <c r="AA92" s="13" t="s">
        <v>95</v>
      </c>
      <c r="AB92" s="17">
        <f t="shared" ref="AB92" si="309">IF(AA92="Completa",10,IF(AA92="incompleta",5,0))</f>
        <v>10</v>
      </c>
      <c r="AC92" s="16">
        <f t="shared" ref="AC92" si="310">P92+R92+T92+V92+X92+Z92+AB92</f>
        <v>100</v>
      </c>
      <c r="AD92" s="15" t="str">
        <f t="shared" ref="AD92" si="311">IF(AC92&gt;=96,"Fuerte",IF(AC92&gt;=86,"Moderado",IF(AC92&gt;=0,"Débil","")))</f>
        <v>Fuerte</v>
      </c>
      <c r="AE92" s="13" t="s">
        <v>98</v>
      </c>
      <c r="AF92" s="15" t="str">
        <f t="shared" si="221"/>
        <v>Fuerte</v>
      </c>
      <c r="AG92" s="101" t="str">
        <f t="shared" si="158"/>
        <v>ExtremaFuerte</v>
      </c>
      <c r="AH92" s="102"/>
      <c r="AI92" s="41" t="str">
        <f>VLOOKUP(AG92,Listas!$A$13:$B$24,2,0)</f>
        <v>Moderada</v>
      </c>
      <c r="AJ92" s="2"/>
      <c r="AK92" s="2"/>
      <c r="AL92" s="2"/>
      <c r="AM92" s="2"/>
      <c r="AN92" s="2"/>
    </row>
    <row r="93" spans="1:40" ht="101.5" x14ac:dyDescent="0.35">
      <c r="A93" s="14" t="s">
        <v>689</v>
      </c>
      <c r="B93" s="27" t="s">
        <v>156</v>
      </c>
      <c r="C93" s="19" t="s">
        <v>528</v>
      </c>
      <c r="D93" s="27" t="s">
        <v>74</v>
      </c>
      <c r="E93" s="19" t="s">
        <v>541</v>
      </c>
      <c r="F93" s="19" t="s">
        <v>540</v>
      </c>
      <c r="G93" s="14">
        <v>3</v>
      </c>
      <c r="H93" s="14">
        <v>3</v>
      </c>
      <c r="I93" s="11" t="str">
        <f t="shared" si="263"/>
        <v>Alta</v>
      </c>
      <c r="J93" s="14" t="s">
        <v>106</v>
      </c>
      <c r="K93" s="19" t="s">
        <v>542</v>
      </c>
      <c r="L93" s="19" t="s">
        <v>544</v>
      </c>
      <c r="M93" s="19" t="s">
        <v>543</v>
      </c>
      <c r="N93" s="27" t="s">
        <v>128</v>
      </c>
      <c r="O93" s="13" t="s">
        <v>79</v>
      </c>
      <c r="P93" s="17">
        <f t="shared" ref="P93" si="312">IF(O93="Asignado",15,0)</f>
        <v>15</v>
      </c>
      <c r="Q93" s="13" t="s">
        <v>81</v>
      </c>
      <c r="R93" s="17">
        <f t="shared" ref="R93" si="313">IF(Q93="Adecuado",15,0)</f>
        <v>15</v>
      </c>
      <c r="S93" s="13" t="s">
        <v>83</v>
      </c>
      <c r="T93" s="17">
        <f t="shared" ref="T93" si="314">IF(S93="Oportuna",15,0)</f>
        <v>15</v>
      </c>
      <c r="U93" s="25" t="s">
        <v>85</v>
      </c>
      <c r="V93" s="17">
        <f t="shared" ref="V93" si="315">IF(U93="Prevenir",15,IF(U93="Detectar",10,0))</f>
        <v>15</v>
      </c>
      <c r="W93" s="13" t="s">
        <v>89</v>
      </c>
      <c r="X93" s="17">
        <f t="shared" ref="X93" si="316">IF(W93="Confiable",15,0)</f>
        <v>15</v>
      </c>
      <c r="Y93" s="19" t="s">
        <v>92</v>
      </c>
      <c r="Z93" s="17">
        <f t="shared" ref="Z93" si="317">IF(Y93="Se investigan y resuelven oportunamente",15,0)</f>
        <v>15</v>
      </c>
      <c r="AA93" s="13" t="s">
        <v>95</v>
      </c>
      <c r="AB93" s="17">
        <f t="shared" ref="AB93" si="318">IF(AA93="Completa",10,IF(AA93="incompleta",5,0))</f>
        <v>10</v>
      </c>
      <c r="AC93" s="16">
        <f t="shared" ref="AC93" si="319">P93+R93+T93+V93+X93+Z93+AB93</f>
        <v>100</v>
      </c>
      <c r="AD93" s="15" t="str">
        <f t="shared" ref="AD93" si="320">IF(AC93&gt;=96,"Fuerte",IF(AC93&gt;=86,"Moderado",IF(AC93&gt;=0,"Débil","")))</f>
        <v>Fuerte</v>
      </c>
      <c r="AE93" s="13" t="s">
        <v>98</v>
      </c>
      <c r="AF93" s="15" t="str">
        <f t="shared" si="221"/>
        <v>Fuerte</v>
      </c>
      <c r="AG93" s="101" t="str">
        <f t="shared" si="158"/>
        <v>AltaFuerte</v>
      </c>
      <c r="AH93" s="102"/>
      <c r="AI93" s="41" t="str">
        <f>VLOOKUP(AG93,Listas!$A$13:$B$24,2,0)</f>
        <v>Baja</v>
      </c>
      <c r="AJ93" s="2"/>
      <c r="AK93" s="2"/>
      <c r="AL93" s="2"/>
      <c r="AM93" s="2"/>
      <c r="AN93" s="2"/>
    </row>
    <row r="94" spans="1:40" ht="87" customHeight="1" x14ac:dyDescent="0.35">
      <c r="A94" s="95" t="s">
        <v>690</v>
      </c>
      <c r="B94" s="83" t="s">
        <v>156</v>
      </c>
      <c r="C94" s="81" t="s">
        <v>526</v>
      </c>
      <c r="D94" s="87" t="s">
        <v>73</v>
      </c>
      <c r="E94" s="81" t="s">
        <v>581</v>
      </c>
      <c r="F94" s="81" t="s">
        <v>545</v>
      </c>
      <c r="G94" s="14">
        <v>3</v>
      </c>
      <c r="H94" s="14">
        <v>4</v>
      </c>
      <c r="I94" s="11" t="str">
        <f t="shared" si="263"/>
        <v>Extrema</v>
      </c>
      <c r="J94" s="14" t="s">
        <v>106</v>
      </c>
      <c r="K94" s="19" t="s">
        <v>546</v>
      </c>
      <c r="L94" s="19" t="s">
        <v>548</v>
      </c>
      <c r="M94" s="19" t="s">
        <v>547</v>
      </c>
      <c r="N94" s="27" t="s">
        <v>111</v>
      </c>
      <c r="O94" s="13" t="s">
        <v>79</v>
      </c>
      <c r="P94" s="17">
        <f t="shared" ref="P94:P99" si="321">IF(O94="Asignado",15,0)</f>
        <v>15</v>
      </c>
      <c r="Q94" s="13" t="s">
        <v>81</v>
      </c>
      <c r="R94" s="17">
        <f t="shared" ref="R94:R99" si="322">IF(Q94="Adecuado",15,0)</f>
        <v>15</v>
      </c>
      <c r="S94" s="13" t="s">
        <v>83</v>
      </c>
      <c r="T94" s="17">
        <f t="shared" ref="T94:T99" si="323">IF(S94="Oportuna",15,0)</f>
        <v>15</v>
      </c>
      <c r="U94" s="25" t="s">
        <v>85</v>
      </c>
      <c r="V94" s="17">
        <f t="shared" ref="V94:V99" si="324">IF(U94="Prevenir",15,IF(U94="Detectar",10,0))</f>
        <v>15</v>
      </c>
      <c r="W94" s="13" t="s">
        <v>89</v>
      </c>
      <c r="X94" s="17">
        <f t="shared" ref="X94:X99" si="325">IF(W94="Confiable",15,0)</f>
        <v>15</v>
      </c>
      <c r="Y94" s="19" t="s">
        <v>92</v>
      </c>
      <c r="Z94" s="17">
        <f t="shared" ref="Z94:Z99" si="326">IF(Y94="Se investigan y resuelven oportunamente",15,0)</f>
        <v>15</v>
      </c>
      <c r="AA94" s="13" t="s">
        <v>95</v>
      </c>
      <c r="AB94" s="17">
        <f t="shared" ref="AB94:AB99" si="327">IF(AA94="Completa",10,IF(AA94="incompleta",5,0))</f>
        <v>10</v>
      </c>
      <c r="AC94" s="16">
        <f t="shared" ref="AC94:AC99" si="328">P94+R94+T94+V94+X94+Z94+AB94</f>
        <v>100</v>
      </c>
      <c r="AD94" s="15" t="str">
        <f t="shared" ref="AD94:AD99" si="329">IF(AC94&gt;=96,"Fuerte",IF(AC94&gt;=86,"Moderado",IF(AC94&gt;=0,"Débil","")))</f>
        <v>Fuerte</v>
      </c>
      <c r="AE94" s="13" t="s">
        <v>98</v>
      </c>
      <c r="AF94" s="15" t="str">
        <f t="shared" si="221"/>
        <v>Fuerte</v>
      </c>
      <c r="AG94" s="101" t="str">
        <f t="shared" si="158"/>
        <v>ExtremaFuerte</v>
      </c>
      <c r="AH94" s="102"/>
      <c r="AI94" s="41" t="str">
        <f>VLOOKUP(AG94,Listas!$A$13:$B$24,2,0)</f>
        <v>Moderada</v>
      </c>
      <c r="AJ94" s="2"/>
      <c r="AK94" s="2"/>
      <c r="AL94" s="2"/>
      <c r="AM94" s="2"/>
      <c r="AN94" s="2"/>
    </row>
    <row r="95" spans="1:40" ht="43.5" x14ac:dyDescent="0.35">
      <c r="A95" s="96"/>
      <c r="B95" s="85"/>
      <c r="C95" s="86"/>
      <c r="D95" s="88"/>
      <c r="E95" s="86"/>
      <c r="F95" s="86"/>
      <c r="G95" s="14">
        <v>3</v>
      </c>
      <c r="H95" s="14">
        <v>4</v>
      </c>
      <c r="I95" s="11" t="str">
        <f t="shared" ref="I95:I97" si="330">IF(D95="8. Corrupción",IF(OR(AND(G95=1,H95=5),AND(G95=2,H95=5),AND(G95=3,H95=4),(G95+H95&gt;=8)),"Extrema",IF(OR(AND(G95=1,H95=4),AND(G95=2,H95=4),AND(G95=4,H95=3),AND(G95=3,H95=3)),"Alta",IF(OR(AND(G95=1,H95=3),AND(G95=2,H95=3)),"Moderada","Error - para riesgo de Corrupción el Impacto aplica desde 3"))),IF(G95+H95=0,"",IF(OR(AND(G95=3,H95=4),(AND(G95=2,H95=5)),(AND(G95=1,H95=5))),"Extrema",IF(OR(AND(G95=3,H95=1),(AND(G95=2,H95=2))),"Baja",IF(OR(AND(G95=4,H95=1),AND(G95=3,H95=2),AND(G95=2,H95=3),AND(G95=1,H95=3)),"Moderada",IF(G95+H95&gt;=8,"Extrema",IF(G95+H95&lt;4,"Baja",IF(G95+H95&gt;=6,"Alta","Alta"))))))))</f>
        <v>Extrema</v>
      </c>
      <c r="J95" s="14" t="s">
        <v>106</v>
      </c>
      <c r="K95" s="19" t="s">
        <v>552</v>
      </c>
      <c r="L95" s="19" t="s">
        <v>549</v>
      </c>
      <c r="M95" s="19" t="s">
        <v>547</v>
      </c>
      <c r="N95" s="14" t="s">
        <v>128</v>
      </c>
      <c r="O95" s="13" t="s">
        <v>79</v>
      </c>
      <c r="P95" s="17">
        <f t="shared" si="321"/>
        <v>15</v>
      </c>
      <c r="Q95" s="13" t="s">
        <v>81</v>
      </c>
      <c r="R95" s="17">
        <f t="shared" si="322"/>
        <v>15</v>
      </c>
      <c r="S95" s="13" t="s">
        <v>83</v>
      </c>
      <c r="T95" s="17">
        <f t="shared" si="323"/>
        <v>15</v>
      </c>
      <c r="U95" s="25" t="s">
        <v>85</v>
      </c>
      <c r="V95" s="17">
        <f t="shared" si="324"/>
        <v>15</v>
      </c>
      <c r="W95" s="13" t="s">
        <v>89</v>
      </c>
      <c r="X95" s="17">
        <f t="shared" si="325"/>
        <v>15</v>
      </c>
      <c r="Y95" s="19" t="s">
        <v>92</v>
      </c>
      <c r="Z95" s="17">
        <f t="shared" si="326"/>
        <v>15</v>
      </c>
      <c r="AA95" s="13" t="s">
        <v>95</v>
      </c>
      <c r="AB95" s="17">
        <f t="shared" si="327"/>
        <v>10</v>
      </c>
      <c r="AC95" s="16">
        <f t="shared" si="328"/>
        <v>100</v>
      </c>
      <c r="AD95" s="15" t="str">
        <f t="shared" si="329"/>
        <v>Fuerte</v>
      </c>
      <c r="AE95" s="13" t="s">
        <v>98</v>
      </c>
      <c r="AF95" s="15" t="str">
        <f t="shared" si="221"/>
        <v>Fuerte</v>
      </c>
      <c r="AG95" s="101" t="str">
        <f t="shared" si="158"/>
        <v>ExtremaFuerte</v>
      </c>
      <c r="AH95" s="102"/>
      <c r="AI95" s="41" t="str">
        <f>VLOOKUP(AG95,Listas!$A$13:$B$24,2,0)</f>
        <v>Moderada</v>
      </c>
      <c r="AJ95" s="2"/>
      <c r="AK95" s="2"/>
      <c r="AL95" s="2"/>
      <c r="AM95" s="2"/>
      <c r="AN95" s="2"/>
    </row>
    <row r="96" spans="1:40" ht="43.5" x14ac:dyDescent="0.35">
      <c r="A96" s="96"/>
      <c r="B96" s="85"/>
      <c r="C96" s="86"/>
      <c r="D96" s="88"/>
      <c r="E96" s="86"/>
      <c r="F96" s="86"/>
      <c r="G96" s="14">
        <v>3</v>
      </c>
      <c r="H96" s="14">
        <v>4</v>
      </c>
      <c r="I96" s="11" t="str">
        <f t="shared" si="330"/>
        <v>Extrema</v>
      </c>
      <c r="J96" s="14" t="s">
        <v>106</v>
      </c>
      <c r="K96" s="19" t="s">
        <v>553</v>
      </c>
      <c r="L96" s="19" t="s">
        <v>550</v>
      </c>
      <c r="M96" s="19" t="s">
        <v>547</v>
      </c>
      <c r="N96" s="14" t="s">
        <v>128</v>
      </c>
      <c r="O96" s="13" t="s">
        <v>79</v>
      </c>
      <c r="P96" s="17">
        <f t="shared" si="321"/>
        <v>15</v>
      </c>
      <c r="Q96" s="13" t="s">
        <v>81</v>
      </c>
      <c r="R96" s="17">
        <f t="shared" si="322"/>
        <v>15</v>
      </c>
      <c r="S96" s="13" t="s">
        <v>83</v>
      </c>
      <c r="T96" s="17">
        <f t="shared" si="323"/>
        <v>15</v>
      </c>
      <c r="U96" s="25" t="s">
        <v>85</v>
      </c>
      <c r="V96" s="17">
        <f t="shared" si="324"/>
        <v>15</v>
      </c>
      <c r="W96" s="13" t="s">
        <v>89</v>
      </c>
      <c r="X96" s="17">
        <f t="shared" si="325"/>
        <v>15</v>
      </c>
      <c r="Y96" s="19" t="s">
        <v>92</v>
      </c>
      <c r="Z96" s="17">
        <f t="shared" si="326"/>
        <v>15</v>
      </c>
      <c r="AA96" s="13" t="s">
        <v>95</v>
      </c>
      <c r="AB96" s="17">
        <f t="shared" si="327"/>
        <v>10</v>
      </c>
      <c r="AC96" s="16">
        <f t="shared" si="328"/>
        <v>100</v>
      </c>
      <c r="AD96" s="15" t="str">
        <f t="shared" si="329"/>
        <v>Fuerte</v>
      </c>
      <c r="AE96" s="13" t="s">
        <v>98</v>
      </c>
      <c r="AF96" s="15" t="str">
        <f t="shared" si="221"/>
        <v>Fuerte</v>
      </c>
      <c r="AG96" s="101" t="str">
        <f t="shared" si="158"/>
        <v>ExtremaFuerte</v>
      </c>
      <c r="AH96" s="102"/>
      <c r="AI96" s="41" t="str">
        <f>VLOOKUP(AG96,Listas!$A$13:$B$24,2,0)</f>
        <v>Moderada</v>
      </c>
      <c r="AJ96" s="2"/>
      <c r="AK96" s="2"/>
      <c r="AL96" s="2"/>
      <c r="AM96" s="2"/>
      <c r="AN96" s="2"/>
    </row>
    <row r="97" spans="1:40" ht="58" x14ac:dyDescent="0.35">
      <c r="A97" s="97"/>
      <c r="B97" s="84"/>
      <c r="C97" s="82"/>
      <c r="D97" s="89"/>
      <c r="E97" s="82"/>
      <c r="F97" s="82"/>
      <c r="G97" s="14">
        <v>3</v>
      </c>
      <c r="H97" s="14">
        <v>4</v>
      </c>
      <c r="I97" s="11" t="str">
        <f t="shared" si="330"/>
        <v>Extrema</v>
      </c>
      <c r="J97" s="14" t="s">
        <v>106</v>
      </c>
      <c r="K97" s="19" t="s">
        <v>554</v>
      </c>
      <c r="L97" s="19" t="s">
        <v>551</v>
      </c>
      <c r="M97" s="19" t="s">
        <v>547</v>
      </c>
      <c r="N97" s="14" t="s">
        <v>128</v>
      </c>
      <c r="O97" s="13" t="s">
        <v>79</v>
      </c>
      <c r="P97" s="17">
        <f t="shared" si="321"/>
        <v>15</v>
      </c>
      <c r="Q97" s="13" t="s">
        <v>81</v>
      </c>
      <c r="R97" s="17">
        <f t="shared" si="322"/>
        <v>15</v>
      </c>
      <c r="S97" s="13" t="s">
        <v>83</v>
      </c>
      <c r="T97" s="17">
        <f t="shared" si="323"/>
        <v>15</v>
      </c>
      <c r="U97" s="25" t="s">
        <v>85</v>
      </c>
      <c r="V97" s="17">
        <f t="shared" si="324"/>
        <v>15</v>
      </c>
      <c r="W97" s="13" t="s">
        <v>89</v>
      </c>
      <c r="X97" s="17">
        <f t="shared" si="325"/>
        <v>15</v>
      </c>
      <c r="Y97" s="19" t="s">
        <v>92</v>
      </c>
      <c r="Z97" s="17">
        <f t="shared" si="326"/>
        <v>15</v>
      </c>
      <c r="AA97" s="13" t="s">
        <v>95</v>
      </c>
      <c r="AB97" s="17">
        <f t="shared" si="327"/>
        <v>10</v>
      </c>
      <c r="AC97" s="16">
        <f t="shared" si="328"/>
        <v>100</v>
      </c>
      <c r="AD97" s="15" t="str">
        <f t="shared" si="329"/>
        <v>Fuerte</v>
      </c>
      <c r="AE97" s="13" t="s">
        <v>98</v>
      </c>
      <c r="AF97" s="15" t="str">
        <f t="shared" si="221"/>
        <v>Fuerte</v>
      </c>
      <c r="AG97" s="101" t="str">
        <f t="shared" si="158"/>
        <v>ExtremaFuerte</v>
      </c>
      <c r="AH97" s="102"/>
      <c r="AI97" s="41" t="str">
        <f>VLOOKUP(AG97,Listas!$A$13:$B$24,2,0)</f>
        <v>Moderada</v>
      </c>
      <c r="AJ97" s="2"/>
      <c r="AK97" s="2"/>
      <c r="AL97" s="2"/>
      <c r="AM97" s="2"/>
      <c r="AN97" s="2"/>
    </row>
    <row r="98" spans="1:40" ht="101.5" x14ac:dyDescent="0.35">
      <c r="A98" s="14" t="s">
        <v>691</v>
      </c>
      <c r="B98" s="27" t="s">
        <v>156</v>
      </c>
      <c r="C98" s="36" t="s">
        <v>206</v>
      </c>
      <c r="D98" s="37" t="s">
        <v>74</v>
      </c>
      <c r="E98" s="38" t="s">
        <v>498</v>
      </c>
      <c r="F98" s="36" t="s">
        <v>208</v>
      </c>
      <c r="G98" s="14">
        <v>2</v>
      </c>
      <c r="H98" s="14">
        <v>3</v>
      </c>
      <c r="I98" s="11" t="str">
        <f t="shared" si="263"/>
        <v>Moderada</v>
      </c>
      <c r="J98" s="14" t="s">
        <v>106</v>
      </c>
      <c r="K98" s="31" t="s">
        <v>441</v>
      </c>
      <c r="L98" s="31" t="s">
        <v>442</v>
      </c>
      <c r="M98" s="35" t="s">
        <v>443</v>
      </c>
      <c r="N98" s="14" t="s">
        <v>128</v>
      </c>
      <c r="O98" s="13" t="s">
        <v>79</v>
      </c>
      <c r="P98" s="17">
        <f t="shared" si="321"/>
        <v>15</v>
      </c>
      <c r="Q98" s="13" t="s">
        <v>81</v>
      </c>
      <c r="R98" s="17">
        <f t="shared" si="322"/>
        <v>15</v>
      </c>
      <c r="S98" s="13" t="s">
        <v>83</v>
      </c>
      <c r="T98" s="17">
        <f t="shared" si="323"/>
        <v>15</v>
      </c>
      <c r="U98" s="25" t="s">
        <v>85</v>
      </c>
      <c r="V98" s="17">
        <f t="shared" si="324"/>
        <v>15</v>
      </c>
      <c r="W98" s="13" t="s">
        <v>89</v>
      </c>
      <c r="X98" s="17">
        <f t="shared" si="325"/>
        <v>15</v>
      </c>
      <c r="Y98" s="19" t="s">
        <v>92</v>
      </c>
      <c r="Z98" s="17">
        <f t="shared" si="326"/>
        <v>15</v>
      </c>
      <c r="AA98" s="13" t="s">
        <v>95</v>
      </c>
      <c r="AB98" s="17">
        <f t="shared" si="327"/>
        <v>10</v>
      </c>
      <c r="AC98" s="16">
        <f t="shared" si="328"/>
        <v>100</v>
      </c>
      <c r="AD98" s="15" t="str">
        <f t="shared" si="329"/>
        <v>Fuerte</v>
      </c>
      <c r="AE98" s="13" t="s">
        <v>98</v>
      </c>
      <c r="AF98" s="15" t="str">
        <f t="shared" ref="AF98:AF99" si="331">IF(AE98="Siempre se ejecuta","Fuerte",IF(AE98="Algunas veces","Moderado",IF(AE98="no se ejecuta","Débil","")))</f>
        <v>Fuerte</v>
      </c>
      <c r="AG98" s="101" t="str">
        <f t="shared" si="158"/>
        <v>ModeradaFuerte</v>
      </c>
      <c r="AH98" s="102"/>
      <c r="AI98" s="41" t="str">
        <f>VLOOKUP(AG98,Listas!$A$13:$B$24,2,0)</f>
        <v>Baja</v>
      </c>
      <c r="AJ98" s="2"/>
      <c r="AK98" s="2"/>
      <c r="AL98" s="2"/>
      <c r="AM98" s="2"/>
      <c r="AN98" s="2"/>
    </row>
    <row r="99" spans="1:40" ht="217.5" x14ac:dyDescent="0.35">
      <c r="A99" s="14" t="s">
        <v>692</v>
      </c>
      <c r="B99" s="27" t="s">
        <v>156</v>
      </c>
      <c r="C99" s="36" t="s">
        <v>209</v>
      </c>
      <c r="D99" s="37" t="s">
        <v>74</v>
      </c>
      <c r="E99" s="36" t="s">
        <v>210</v>
      </c>
      <c r="F99" s="36" t="s">
        <v>208</v>
      </c>
      <c r="G99" s="14">
        <v>4</v>
      </c>
      <c r="H99" s="14">
        <v>3</v>
      </c>
      <c r="I99" s="11" t="str">
        <f t="shared" si="263"/>
        <v>Alta</v>
      </c>
      <c r="J99" s="14" t="s">
        <v>106</v>
      </c>
      <c r="K99" s="27" t="s">
        <v>444</v>
      </c>
      <c r="L99" s="20" t="s">
        <v>258</v>
      </c>
      <c r="M99" s="35" t="s">
        <v>443</v>
      </c>
      <c r="N99" s="27" t="s">
        <v>180</v>
      </c>
      <c r="O99" s="13" t="s">
        <v>79</v>
      </c>
      <c r="P99" s="17">
        <f t="shared" si="321"/>
        <v>15</v>
      </c>
      <c r="Q99" s="13" t="s">
        <v>81</v>
      </c>
      <c r="R99" s="17">
        <f t="shared" si="322"/>
        <v>15</v>
      </c>
      <c r="S99" s="13" t="s">
        <v>83</v>
      </c>
      <c r="T99" s="17">
        <f t="shared" si="323"/>
        <v>15</v>
      </c>
      <c r="U99" s="25" t="s">
        <v>85</v>
      </c>
      <c r="V99" s="17">
        <f t="shared" si="324"/>
        <v>15</v>
      </c>
      <c r="W99" s="13" t="s">
        <v>89</v>
      </c>
      <c r="X99" s="17">
        <f t="shared" si="325"/>
        <v>15</v>
      </c>
      <c r="Y99" s="19" t="s">
        <v>92</v>
      </c>
      <c r="Z99" s="17">
        <f t="shared" si="326"/>
        <v>15</v>
      </c>
      <c r="AA99" s="13" t="s">
        <v>95</v>
      </c>
      <c r="AB99" s="17">
        <f t="shared" si="327"/>
        <v>10</v>
      </c>
      <c r="AC99" s="16">
        <f t="shared" si="328"/>
        <v>100</v>
      </c>
      <c r="AD99" s="15" t="str">
        <f t="shared" si="329"/>
        <v>Fuerte</v>
      </c>
      <c r="AE99" s="13" t="s">
        <v>98</v>
      </c>
      <c r="AF99" s="15" t="str">
        <f t="shared" si="331"/>
        <v>Fuerte</v>
      </c>
      <c r="AG99" s="101" t="str">
        <f t="shared" si="158"/>
        <v>AltaFuerte</v>
      </c>
      <c r="AH99" s="102"/>
      <c r="AI99" s="41" t="str">
        <f>VLOOKUP(AG99,Listas!$A$13:$B$24,2,0)</f>
        <v>Baja</v>
      </c>
      <c r="AJ99" s="2"/>
      <c r="AK99" s="2"/>
      <c r="AL99" s="2"/>
      <c r="AM99" s="2"/>
      <c r="AN99" s="2"/>
    </row>
    <row r="100" spans="1:40" ht="159.5" x14ac:dyDescent="0.35">
      <c r="A100" s="14" t="s">
        <v>693</v>
      </c>
      <c r="B100" s="27" t="s">
        <v>163</v>
      </c>
      <c r="C100" s="36" t="s">
        <v>206</v>
      </c>
      <c r="D100" s="37" t="s">
        <v>74</v>
      </c>
      <c r="E100" s="38" t="s">
        <v>564</v>
      </c>
      <c r="F100" s="36" t="s">
        <v>208</v>
      </c>
      <c r="G100" s="14">
        <v>4</v>
      </c>
      <c r="H100" s="14">
        <v>3</v>
      </c>
      <c r="I100" s="11" t="str">
        <f t="shared" ref="I100:I101" si="332">IF(D100="8. Corrupción",IF(OR(AND(G100=1,H100=5),AND(G100=2,H100=5),AND(G100=3,H100=4),(G100+H100&gt;=8)),"Extrema",IF(OR(AND(G100=1,H100=4),AND(G100=2,H100=4),AND(G100=4,H100=3),AND(G100=3,H100=3)),"Alta",IF(OR(AND(G100=1,H100=3),AND(G100=2,H100=3)),"Moderada","Error - para riesgo de Corrupción el Impacto aplica desde 3"))),IF(G100+H100=0,"",IF(OR(AND(G100=3,H100=4),(AND(G100=2,H100=5)),(AND(G100=1,H100=5))),"Extrema",IF(OR(AND(G100=3,H100=1),(AND(G100=2,H100=2))),"Baja",IF(OR(AND(G100=4,H100=1),AND(G100=3,H100=2),AND(G100=2,H100=3),AND(G100=1,H100=3)),"Moderada",IF(G100+H100&gt;=8,"Extrema",IF(G100+H100&lt;4,"Baja",IF(G100+H100&gt;=6,"Alta","Alta"))))))))</f>
        <v>Alta</v>
      </c>
      <c r="J100" s="14" t="s">
        <v>106</v>
      </c>
      <c r="K100" s="31" t="s">
        <v>441</v>
      </c>
      <c r="L100" s="31" t="s">
        <v>442</v>
      </c>
      <c r="M100" s="35" t="s">
        <v>443</v>
      </c>
      <c r="N100" s="14" t="s">
        <v>111</v>
      </c>
      <c r="O100" s="13" t="s">
        <v>79</v>
      </c>
      <c r="P100" s="17">
        <f t="shared" ref="P100:P101" si="333">IF(O100="Asignado",15,0)</f>
        <v>15</v>
      </c>
      <c r="Q100" s="13" t="s">
        <v>81</v>
      </c>
      <c r="R100" s="17">
        <f t="shared" ref="R100:R101" si="334">IF(Q100="Adecuado",15,0)</f>
        <v>15</v>
      </c>
      <c r="S100" s="13" t="s">
        <v>83</v>
      </c>
      <c r="T100" s="17">
        <f t="shared" ref="T100:T101" si="335">IF(S100="Oportuna",15,0)</f>
        <v>15</v>
      </c>
      <c r="U100" s="25" t="s">
        <v>85</v>
      </c>
      <c r="V100" s="17">
        <f t="shared" ref="V100:V101" si="336">IF(U100="Prevenir",15,IF(U100="Detectar",10,0))</f>
        <v>15</v>
      </c>
      <c r="W100" s="13" t="s">
        <v>89</v>
      </c>
      <c r="X100" s="17">
        <f t="shared" ref="X100:X101" si="337">IF(W100="Confiable",15,0)</f>
        <v>15</v>
      </c>
      <c r="Y100" s="19" t="s">
        <v>92</v>
      </c>
      <c r="Z100" s="17">
        <f t="shared" ref="Z100:Z101" si="338">IF(Y100="Se investigan y resuelven oportunamente",15,0)</f>
        <v>15</v>
      </c>
      <c r="AA100" s="13" t="s">
        <v>95</v>
      </c>
      <c r="AB100" s="17">
        <f t="shared" ref="AB100:AB101" si="339">IF(AA100="Completa",10,IF(AA100="incompleta",5,0))</f>
        <v>10</v>
      </c>
      <c r="AC100" s="16">
        <f t="shared" ref="AC100:AC101" si="340">P100+R100+T100+V100+X100+Z100+AB100</f>
        <v>100</v>
      </c>
      <c r="AD100" s="15" t="str">
        <f t="shared" ref="AD100:AD101" si="341">IF(AC100&gt;=96,"Fuerte",IF(AC100&gt;=86,"Moderado",IF(AC100&gt;=0,"Débil","")))</f>
        <v>Fuerte</v>
      </c>
      <c r="AE100" s="13" t="s">
        <v>98</v>
      </c>
      <c r="AF100" s="15" t="str">
        <f t="shared" ref="AF100:AF101" si="342">IF(AE100="Siempre se ejecuta","Fuerte",IF(AE100="Algunas veces","Moderado",IF(AE100="no se ejecuta","Débil","")))</f>
        <v>Fuerte</v>
      </c>
      <c r="AG100" s="101" t="str">
        <f t="shared" ref="AG100:AG101" si="343">CONCATENATE(I100,AD100)</f>
        <v>AltaFuerte</v>
      </c>
      <c r="AH100" s="102"/>
      <c r="AI100" s="41" t="str">
        <f>VLOOKUP(AG100,Listas!$A$13:$B$24,2,0)</f>
        <v>Baja</v>
      </c>
      <c r="AJ100" s="2"/>
      <c r="AK100" s="2"/>
      <c r="AL100" s="2"/>
      <c r="AM100" s="2"/>
      <c r="AN100" s="2"/>
    </row>
    <row r="101" spans="1:40" ht="217.5" x14ac:dyDescent="0.35">
      <c r="A101" s="14" t="s">
        <v>694</v>
      </c>
      <c r="B101" s="27" t="s">
        <v>163</v>
      </c>
      <c r="C101" s="36" t="s">
        <v>209</v>
      </c>
      <c r="D101" s="37" t="s">
        <v>74</v>
      </c>
      <c r="E101" s="36" t="s">
        <v>565</v>
      </c>
      <c r="F101" s="36" t="s">
        <v>566</v>
      </c>
      <c r="G101" s="14">
        <v>3</v>
      </c>
      <c r="H101" s="14">
        <v>3</v>
      </c>
      <c r="I101" s="11" t="str">
        <f t="shared" si="332"/>
        <v>Alta</v>
      </c>
      <c r="J101" s="14" t="s">
        <v>106</v>
      </c>
      <c r="K101" s="27" t="s">
        <v>444</v>
      </c>
      <c r="L101" s="20" t="s">
        <v>258</v>
      </c>
      <c r="M101" s="35" t="s">
        <v>443</v>
      </c>
      <c r="N101" s="27" t="s">
        <v>180</v>
      </c>
      <c r="O101" s="13" t="s">
        <v>79</v>
      </c>
      <c r="P101" s="17">
        <f t="shared" si="333"/>
        <v>15</v>
      </c>
      <c r="Q101" s="13" t="s">
        <v>81</v>
      </c>
      <c r="R101" s="17">
        <f t="shared" si="334"/>
        <v>15</v>
      </c>
      <c r="S101" s="13" t="s">
        <v>83</v>
      </c>
      <c r="T101" s="17">
        <f t="shared" si="335"/>
        <v>15</v>
      </c>
      <c r="U101" s="25" t="s">
        <v>85</v>
      </c>
      <c r="V101" s="17">
        <f t="shared" si="336"/>
        <v>15</v>
      </c>
      <c r="W101" s="13" t="s">
        <v>89</v>
      </c>
      <c r="X101" s="17">
        <f t="shared" si="337"/>
        <v>15</v>
      </c>
      <c r="Y101" s="19" t="s">
        <v>92</v>
      </c>
      <c r="Z101" s="17">
        <f t="shared" si="338"/>
        <v>15</v>
      </c>
      <c r="AA101" s="13" t="s">
        <v>95</v>
      </c>
      <c r="AB101" s="17">
        <f t="shared" si="339"/>
        <v>10</v>
      </c>
      <c r="AC101" s="16">
        <f t="shared" si="340"/>
        <v>100</v>
      </c>
      <c r="AD101" s="15" t="str">
        <f t="shared" si="341"/>
        <v>Fuerte</v>
      </c>
      <c r="AE101" s="13" t="s">
        <v>98</v>
      </c>
      <c r="AF101" s="15" t="str">
        <f t="shared" si="342"/>
        <v>Fuerte</v>
      </c>
      <c r="AG101" s="101" t="str">
        <f t="shared" si="343"/>
        <v>AltaFuerte</v>
      </c>
      <c r="AH101" s="102"/>
      <c r="AI101" s="41" t="str">
        <f>VLOOKUP(AG101,Listas!$A$13:$B$24,2,0)</f>
        <v>Baja</v>
      </c>
      <c r="AJ101" s="2"/>
      <c r="AK101" s="2"/>
      <c r="AL101" s="2"/>
      <c r="AM101" s="2"/>
      <c r="AN101" s="2"/>
    </row>
    <row r="102" spans="1:40" ht="203" x14ac:dyDescent="0.35">
      <c r="A102" s="14" t="s">
        <v>695</v>
      </c>
      <c r="B102" s="27" t="s">
        <v>163</v>
      </c>
      <c r="C102" s="19" t="s">
        <v>568</v>
      </c>
      <c r="D102" s="27" t="s">
        <v>71</v>
      </c>
      <c r="E102" s="19" t="s">
        <v>569</v>
      </c>
      <c r="F102" s="19" t="s">
        <v>570</v>
      </c>
      <c r="G102" s="14">
        <v>2</v>
      </c>
      <c r="H102" s="14">
        <v>4</v>
      </c>
      <c r="I102" s="11" t="str">
        <f t="shared" si="263"/>
        <v>Alta</v>
      </c>
      <c r="J102" s="14" t="s">
        <v>148</v>
      </c>
      <c r="K102" s="19" t="s">
        <v>571</v>
      </c>
      <c r="L102" s="19" t="s">
        <v>572</v>
      </c>
      <c r="M102" s="19" t="s">
        <v>567</v>
      </c>
      <c r="N102" s="27" t="s">
        <v>121</v>
      </c>
      <c r="O102" s="13" t="s">
        <v>79</v>
      </c>
      <c r="P102" s="17">
        <f t="shared" si="212"/>
        <v>15</v>
      </c>
      <c r="Q102" s="13" t="s">
        <v>81</v>
      </c>
      <c r="R102" s="17">
        <f t="shared" si="213"/>
        <v>15</v>
      </c>
      <c r="S102" s="13" t="s">
        <v>83</v>
      </c>
      <c r="T102" s="17">
        <f t="shared" si="214"/>
        <v>15</v>
      </c>
      <c r="U102" s="25" t="s">
        <v>86</v>
      </c>
      <c r="V102" s="17">
        <f t="shared" si="215"/>
        <v>10</v>
      </c>
      <c r="W102" s="13" t="s">
        <v>89</v>
      </c>
      <c r="X102" s="17">
        <f t="shared" si="216"/>
        <v>15</v>
      </c>
      <c r="Y102" s="19" t="s">
        <v>92</v>
      </c>
      <c r="Z102" s="17">
        <f t="shared" si="217"/>
        <v>15</v>
      </c>
      <c r="AA102" s="13" t="s">
        <v>95</v>
      </c>
      <c r="AB102" s="17">
        <f t="shared" si="218"/>
        <v>10</v>
      </c>
      <c r="AC102" s="16">
        <f t="shared" si="219"/>
        <v>95</v>
      </c>
      <c r="AD102" s="15" t="str">
        <f t="shared" si="220"/>
        <v>Moderado</v>
      </c>
      <c r="AE102" s="13" t="s">
        <v>98</v>
      </c>
      <c r="AF102" s="15" t="str">
        <f t="shared" si="221"/>
        <v>Fuerte</v>
      </c>
      <c r="AG102" s="101" t="str">
        <f t="shared" si="158"/>
        <v>AltaModerado</v>
      </c>
      <c r="AH102" s="102"/>
      <c r="AI102" s="41" t="str">
        <f>VLOOKUP(AG102,Listas!$A$13:$B$24,2,0)</f>
        <v>Moderada</v>
      </c>
      <c r="AJ102" s="2"/>
      <c r="AK102" s="2"/>
      <c r="AL102" s="2"/>
      <c r="AM102" s="2"/>
      <c r="AN102" s="2"/>
    </row>
    <row r="103" spans="1:40" ht="58" x14ac:dyDescent="0.35">
      <c r="A103" s="14" t="s">
        <v>696</v>
      </c>
      <c r="B103" s="27" t="s">
        <v>163</v>
      </c>
      <c r="C103" s="78" t="s">
        <v>573</v>
      </c>
      <c r="D103" s="27" t="s">
        <v>73</v>
      </c>
      <c r="E103" s="20" t="s">
        <v>575</v>
      </c>
      <c r="F103" s="20" t="s">
        <v>574</v>
      </c>
      <c r="G103" s="14">
        <v>1</v>
      </c>
      <c r="H103" s="14">
        <v>3</v>
      </c>
      <c r="I103" s="11" t="str">
        <f t="shared" si="263"/>
        <v>Moderada</v>
      </c>
      <c r="J103" s="14" t="s">
        <v>106</v>
      </c>
      <c r="K103" s="19" t="s">
        <v>576</v>
      </c>
      <c r="L103" s="19" t="s">
        <v>577</v>
      </c>
      <c r="M103" s="19" t="s">
        <v>578</v>
      </c>
      <c r="N103" s="27" t="s">
        <v>128</v>
      </c>
      <c r="O103" s="13" t="s">
        <v>79</v>
      </c>
      <c r="P103" s="17">
        <f t="shared" ref="P103" si="344">IF(O103="Asignado",15,0)</f>
        <v>15</v>
      </c>
      <c r="Q103" s="13" t="s">
        <v>81</v>
      </c>
      <c r="R103" s="17">
        <f t="shared" ref="R103" si="345">IF(Q103="Adecuado",15,0)</f>
        <v>15</v>
      </c>
      <c r="S103" s="13" t="s">
        <v>83</v>
      </c>
      <c r="T103" s="17">
        <f t="shared" ref="T103" si="346">IF(S103="Oportuna",15,0)</f>
        <v>15</v>
      </c>
      <c r="U103" s="25" t="s">
        <v>85</v>
      </c>
      <c r="V103" s="17">
        <f t="shared" ref="V103" si="347">IF(U103="Prevenir",15,IF(U103="Detectar",10,0))</f>
        <v>15</v>
      </c>
      <c r="W103" s="13" t="s">
        <v>89</v>
      </c>
      <c r="X103" s="17">
        <f t="shared" ref="X103" si="348">IF(W103="Confiable",15,0)</f>
        <v>15</v>
      </c>
      <c r="Y103" s="19" t="s">
        <v>92</v>
      </c>
      <c r="Z103" s="17">
        <f t="shared" ref="Z103" si="349">IF(Y103="Se investigan y resuelven oportunamente",15,0)</f>
        <v>15</v>
      </c>
      <c r="AA103" s="13" t="s">
        <v>95</v>
      </c>
      <c r="AB103" s="17">
        <f t="shared" ref="AB103" si="350">IF(AA103="Completa",10,IF(AA103="incompleta",5,0))</f>
        <v>10</v>
      </c>
      <c r="AC103" s="16">
        <f t="shared" ref="AC103" si="351">P103+R103+T103+V103+X103+Z103+AB103</f>
        <v>100</v>
      </c>
      <c r="AD103" s="15" t="str">
        <f t="shared" ref="AD103" si="352">IF(AC103&gt;=96,"Fuerte",IF(AC103&gt;=86,"Moderado",IF(AC103&gt;=0,"Débil","")))</f>
        <v>Fuerte</v>
      </c>
      <c r="AE103" s="13" t="s">
        <v>98</v>
      </c>
      <c r="AF103" s="15" t="str">
        <f t="shared" si="221"/>
        <v>Fuerte</v>
      </c>
      <c r="AG103" s="101" t="str">
        <f t="shared" si="158"/>
        <v>ModeradaFuerte</v>
      </c>
      <c r="AH103" s="102"/>
      <c r="AI103" s="41" t="str">
        <f>VLOOKUP(AG103,Listas!$A$13:$B$24,2,0)</f>
        <v>Baja</v>
      </c>
      <c r="AJ103" s="2"/>
      <c r="AK103" s="2"/>
      <c r="AL103" s="2"/>
      <c r="AM103" s="2"/>
      <c r="AN103" s="2"/>
    </row>
    <row r="104" spans="1:40" ht="101.5" customHeight="1" x14ac:dyDescent="0.35">
      <c r="A104" s="95" t="s">
        <v>697</v>
      </c>
      <c r="B104" s="83" t="s">
        <v>157</v>
      </c>
      <c r="C104" s="81" t="s">
        <v>593</v>
      </c>
      <c r="D104" s="83" t="s">
        <v>74</v>
      </c>
      <c r="E104" s="81" t="s">
        <v>592</v>
      </c>
      <c r="F104" s="81" t="s">
        <v>594</v>
      </c>
      <c r="G104" s="14">
        <v>1</v>
      </c>
      <c r="H104" s="14">
        <v>3</v>
      </c>
      <c r="I104" s="11" t="str">
        <f t="shared" si="263"/>
        <v>Moderada</v>
      </c>
      <c r="J104" s="14" t="s">
        <v>106</v>
      </c>
      <c r="K104" s="19" t="s">
        <v>598</v>
      </c>
      <c r="L104" s="13" t="s">
        <v>596</v>
      </c>
      <c r="M104" s="13" t="s">
        <v>599</v>
      </c>
      <c r="N104" s="14" t="s">
        <v>180</v>
      </c>
      <c r="O104" s="13" t="s">
        <v>79</v>
      </c>
      <c r="P104" s="17">
        <f t="shared" ref="P104:P105" si="353">IF(O104="Asignado",15,0)</f>
        <v>15</v>
      </c>
      <c r="Q104" s="13" t="s">
        <v>81</v>
      </c>
      <c r="R104" s="17">
        <f t="shared" ref="R104:R105" si="354">IF(Q104="Adecuado",15,0)</f>
        <v>15</v>
      </c>
      <c r="S104" s="13" t="s">
        <v>83</v>
      </c>
      <c r="T104" s="17">
        <f t="shared" ref="T104:T105" si="355">IF(S104="Oportuna",15,0)</f>
        <v>15</v>
      </c>
      <c r="U104" s="25" t="s">
        <v>85</v>
      </c>
      <c r="V104" s="17">
        <f t="shared" ref="V104:V105" si="356">IF(U104="Prevenir",15,IF(U104="Detectar",10,0))</f>
        <v>15</v>
      </c>
      <c r="W104" s="13" t="s">
        <v>89</v>
      </c>
      <c r="X104" s="17">
        <f t="shared" ref="X104:X105" si="357">IF(W104="Confiable",15,0)</f>
        <v>15</v>
      </c>
      <c r="Y104" s="19" t="s">
        <v>92</v>
      </c>
      <c r="Z104" s="17">
        <f t="shared" ref="Z104:Z105" si="358">IF(Y104="Se investigan y resuelven oportunamente",15,0)</f>
        <v>15</v>
      </c>
      <c r="AA104" s="13" t="s">
        <v>95</v>
      </c>
      <c r="AB104" s="17">
        <f t="shared" ref="AB104:AB105" si="359">IF(AA104="Completa",10,IF(AA104="incompleta",5,0))</f>
        <v>10</v>
      </c>
      <c r="AC104" s="16">
        <f t="shared" ref="AC104:AC105" si="360">P104+R104+T104+V104+X104+Z104+AB104</f>
        <v>100</v>
      </c>
      <c r="AD104" s="15" t="str">
        <f t="shared" ref="AD104:AD105" si="361">IF(AC104&gt;=96,"Fuerte",IF(AC104&gt;=86,"Moderado",IF(AC104&gt;=0,"Débil","")))</f>
        <v>Fuerte</v>
      </c>
      <c r="AE104" s="13" t="s">
        <v>98</v>
      </c>
      <c r="AF104" s="15" t="str">
        <f t="shared" ref="AF104:AF105" si="362">IF(AE104="Siempre se ejecuta","Fuerte",IF(AE104="Algunas veces","Moderado",IF(AE104="no se ejecuta","Débil","")))</f>
        <v>Fuerte</v>
      </c>
      <c r="AG104" s="101" t="str">
        <f t="shared" si="158"/>
        <v>ModeradaFuerte</v>
      </c>
      <c r="AH104" s="102"/>
      <c r="AI104" s="41" t="str">
        <f>VLOOKUP(AG104,Listas!$A$13:$B$24,2,0)</f>
        <v>Baja</v>
      </c>
      <c r="AJ104" s="2"/>
      <c r="AK104" s="2"/>
      <c r="AL104" s="2"/>
      <c r="AM104" s="2"/>
      <c r="AN104" s="2"/>
    </row>
    <row r="105" spans="1:40" ht="43.5" x14ac:dyDescent="0.35">
      <c r="A105" s="97"/>
      <c r="B105" s="84"/>
      <c r="C105" s="82"/>
      <c r="D105" s="84"/>
      <c r="E105" s="82"/>
      <c r="F105" s="82"/>
      <c r="G105" s="14">
        <v>1</v>
      </c>
      <c r="H105" s="14">
        <v>3</v>
      </c>
      <c r="I105" s="11" t="str">
        <f t="shared" si="263"/>
        <v>Moderada</v>
      </c>
      <c r="J105" s="14" t="s">
        <v>106</v>
      </c>
      <c r="K105" s="19" t="s">
        <v>595</v>
      </c>
      <c r="L105" s="19" t="s">
        <v>597</v>
      </c>
      <c r="M105" s="13" t="s">
        <v>599</v>
      </c>
      <c r="N105" s="14" t="s">
        <v>600</v>
      </c>
      <c r="O105" s="13" t="s">
        <v>79</v>
      </c>
      <c r="P105" s="17">
        <f t="shared" si="353"/>
        <v>15</v>
      </c>
      <c r="Q105" s="13" t="s">
        <v>81</v>
      </c>
      <c r="R105" s="17">
        <f t="shared" si="354"/>
        <v>15</v>
      </c>
      <c r="S105" s="13" t="s">
        <v>83</v>
      </c>
      <c r="T105" s="17">
        <f t="shared" si="355"/>
        <v>15</v>
      </c>
      <c r="U105" s="25" t="s">
        <v>85</v>
      </c>
      <c r="V105" s="17">
        <f t="shared" si="356"/>
        <v>15</v>
      </c>
      <c r="W105" s="13" t="s">
        <v>89</v>
      </c>
      <c r="X105" s="17">
        <f t="shared" si="357"/>
        <v>15</v>
      </c>
      <c r="Y105" s="19" t="s">
        <v>92</v>
      </c>
      <c r="Z105" s="17">
        <f t="shared" si="358"/>
        <v>15</v>
      </c>
      <c r="AA105" s="13" t="s">
        <v>95</v>
      </c>
      <c r="AB105" s="17">
        <f t="shared" si="359"/>
        <v>10</v>
      </c>
      <c r="AC105" s="16">
        <f t="shared" si="360"/>
        <v>100</v>
      </c>
      <c r="AD105" s="15" t="str">
        <f t="shared" si="361"/>
        <v>Fuerte</v>
      </c>
      <c r="AE105" s="13" t="s">
        <v>98</v>
      </c>
      <c r="AF105" s="15" t="str">
        <f t="shared" si="362"/>
        <v>Fuerte</v>
      </c>
      <c r="AG105" s="101" t="str">
        <f t="shared" ref="AG105:AG109" si="363">CONCATENATE(I105,AD105)</f>
        <v>ModeradaFuerte</v>
      </c>
      <c r="AH105" s="102"/>
      <c r="AI105" s="41" t="str">
        <f>VLOOKUP(AG105,Listas!$A$13:$B$24,2,0)</f>
        <v>Baja</v>
      </c>
      <c r="AJ105" s="2"/>
      <c r="AK105" s="2"/>
      <c r="AL105" s="2"/>
      <c r="AM105" s="2"/>
      <c r="AN105" s="2"/>
    </row>
    <row r="106" spans="1:40" ht="101.5" customHeight="1" x14ac:dyDescent="0.35">
      <c r="A106" s="95" t="s">
        <v>698</v>
      </c>
      <c r="B106" s="83" t="s">
        <v>157</v>
      </c>
      <c r="C106" s="81" t="s">
        <v>601</v>
      </c>
      <c r="D106" s="83" t="s">
        <v>74</v>
      </c>
      <c r="E106" s="81" t="s">
        <v>604</v>
      </c>
      <c r="F106" s="81" t="s">
        <v>603</v>
      </c>
      <c r="G106" s="14">
        <v>1</v>
      </c>
      <c r="H106" s="14">
        <v>3</v>
      </c>
      <c r="I106" s="11" t="str">
        <f t="shared" si="263"/>
        <v>Moderada</v>
      </c>
      <c r="J106" s="14" t="s">
        <v>106</v>
      </c>
      <c r="K106" s="19" t="s">
        <v>605</v>
      </c>
      <c r="L106" s="19" t="s">
        <v>607</v>
      </c>
      <c r="M106" s="19" t="s">
        <v>609</v>
      </c>
      <c r="N106" s="14" t="s">
        <v>180</v>
      </c>
      <c r="O106" s="13" t="s">
        <v>79</v>
      </c>
      <c r="P106" s="17">
        <f t="shared" ref="P106:P107" si="364">IF(O106="Asignado",15,0)</f>
        <v>15</v>
      </c>
      <c r="Q106" s="13" t="s">
        <v>81</v>
      </c>
      <c r="R106" s="17">
        <f t="shared" ref="R106:R107" si="365">IF(Q106="Adecuado",15,0)</f>
        <v>15</v>
      </c>
      <c r="S106" s="13" t="s">
        <v>83</v>
      </c>
      <c r="T106" s="17">
        <f t="shared" ref="T106:T107" si="366">IF(S106="Oportuna",15,0)</f>
        <v>15</v>
      </c>
      <c r="U106" s="25" t="s">
        <v>85</v>
      </c>
      <c r="V106" s="17">
        <f t="shared" ref="V106:V107" si="367">IF(U106="Prevenir",15,IF(U106="Detectar",10,0))</f>
        <v>15</v>
      </c>
      <c r="W106" s="13" t="s">
        <v>89</v>
      </c>
      <c r="X106" s="17">
        <f t="shared" ref="X106:X107" si="368">IF(W106="Confiable",15,0)</f>
        <v>15</v>
      </c>
      <c r="Y106" s="19" t="s">
        <v>92</v>
      </c>
      <c r="Z106" s="17">
        <f t="shared" ref="Z106:Z107" si="369">IF(Y106="Se investigan y resuelven oportunamente",15,0)</f>
        <v>15</v>
      </c>
      <c r="AA106" s="13" t="s">
        <v>95</v>
      </c>
      <c r="AB106" s="17">
        <f t="shared" ref="AB106:AB107" si="370">IF(AA106="Completa",10,IF(AA106="incompleta",5,0))</f>
        <v>10</v>
      </c>
      <c r="AC106" s="16">
        <f t="shared" ref="AC106:AC107" si="371">P106+R106+T106+V106+X106+Z106+AB106</f>
        <v>100</v>
      </c>
      <c r="AD106" s="15" t="str">
        <f t="shared" ref="AD106:AD107" si="372">IF(AC106&gt;=96,"Fuerte",IF(AC106&gt;=86,"Moderado",IF(AC106&gt;=0,"Débil","")))</f>
        <v>Fuerte</v>
      </c>
      <c r="AE106" s="13" t="s">
        <v>98</v>
      </c>
      <c r="AF106" s="15" t="str">
        <f t="shared" ref="AF106:AF108" si="373">IF(AE106="Siempre se ejecuta","Fuerte",IF(AE106="Algunas veces","Moderado",IF(AE106="no se ejecuta","Débil","")))</f>
        <v>Fuerte</v>
      </c>
      <c r="AG106" s="101" t="str">
        <f t="shared" si="363"/>
        <v>ModeradaFuerte</v>
      </c>
      <c r="AH106" s="102"/>
      <c r="AI106" s="41" t="str">
        <f>VLOOKUP(AG106,Listas!$A$13:$B$24,2,0)</f>
        <v>Baja</v>
      </c>
      <c r="AJ106" s="2"/>
      <c r="AK106" s="2"/>
      <c r="AL106" s="2"/>
      <c r="AM106" s="2"/>
      <c r="AN106" s="2"/>
    </row>
    <row r="107" spans="1:40" ht="43.5" x14ac:dyDescent="0.35">
      <c r="A107" s="97"/>
      <c r="B107" s="84"/>
      <c r="C107" s="82"/>
      <c r="D107" s="84"/>
      <c r="E107" s="82"/>
      <c r="F107" s="82"/>
      <c r="G107" s="14">
        <v>1</v>
      </c>
      <c r="H107" s="14">
        <v>3</v>
      </c>
      <c r="I107" s="11" t="str">
        <f t="shared" si="263"/>
        <v>Moderada</v>
      </c>
      <c r="J107" s="14" t="s">
        <v>106</v>
      </c>
      <c r="K107" s="19" t="s">
        <v>606</v>
      </c>
      <c r="L107" s="19" t="s">
        <v>608</v>
      </c>
      <c r="M107" s="13" t="s">
        <v>599</v>
      </c>
      <c r="N107" s="14" t="s">
        <v>121</v>
      </c>
      <c r="O107" s="13" t="s">
        <v>79</v>
      </c>
      <c r="P107" s="17">
        <f t="shared" si="364"/>
        <v>15</v>
      </c>
      <c r="Q107" s="13" t="s">
        <v>81</v>
      </c>
      <c r="R107" s="17">
        <f t="shared" si="365"/>
        <v>15</v>
      </c>
      <c r="S107" s="13" t="s">
        <v>83</v>
      </c>
      <c r="T107" s="17">
        <f t="shared" si="366"/>
        <v>15</v>
      </c>
      <c r="U107" s="25" t="s">
        <v>85</v>
      </c>
      <c r="V107" s="17">
        <f t="shared" si="367"/>
        <v>15</v>
      </c>
      <c r="W107" s="13" t="s">
        <v>89</v>
      </c>
      <c r="X107" s="17">
        <f t="shared" si="368"/>
        <v>15</v>
      </c>
      <c r="Y107" s="19" t="s">
        <v>92</v>
      </c>
      <c r="Z107" s="17">
        <f t="shared" si="369"/>
        <v>15</v>
      </c>
      <c r="AA107" s="13" t="s">
        <v>95</v>
      </c>
      <c r="AB107" s="17">
        <f t="shared" si="370"/>
        <v>10</v>
      </c>
      <c r="AC107" s="16">
        <f t="shared" si="371"/>
        <v>100</v>
      </c>
      <c r="AD107" s="15" t="str">
        <f t="shared" si="372"/>
        <v>Fuerte</v>
      </c>
      <c r="AE107" s="13" t="s">
        <v>98</v>
      </c>
      <c r="AF107" s="15" t="str">
        <f t="shared" si="373"/>
        <v>Fuerte</v>
      </c>
      <c r="AG107" s="101" t="str">
        <f t="shared" si="363"/>
        <v>ModeradaFuerte</v>
      </c>
      <c r="AH107" s="102"/>
      <c r="AI107" s="41" t="str">
        <f>VLOOKUP(AG107,Listas!$A$13:$B$24,2,0)</f>
        <v>Baja</v>
      </c>
      <c r="AJ107" s="2"/>
      <c r="AK107" s="2"/>
      <c r="AL107" s="2"/>
      <c r="AM107" s="2"/>
      <c r="AN107" s="2"/>
    </row>
    <row r="108" spans="1:40" ht="58" x14ac:dyDescent="0.35">
      <c r="A108" s="14" t="s">
        <v>699</v>
      </c>
      <c r="B108" s="27" t="s">
        <v>255</v>
      </c>
      <c r="C108" s="20" t="s">
        <v>615</v>
      </c>
      <c r="D108" s="27" t="s">
        <v>75</v>
      </c>
      <c r="E108" s="19" t="s">
        <v>616</v>
      </c>
      <c r="F108" s="80" t="s">
        <v>617</v>
      </c>
      <c r="G108" s="14">
        <v>2</v>
      </c>
      <c r="H108" s="14">
        <v>3</v>
      </c>
      <c r="I108" s="11" t="str">
        <f t="shared" si="263"/>
        <v>Moderada</v>
      </c>
      <c r="J108" s="14" t="s">
        <v>106</v>
      </c>
      <c r="K108" s="19" t="s">
        <v>618</v>
      </c>
      <c r="L108" s="78" t="s">
        <v>619</v>
      </c>
      <c r="M108" s="13" t="s">
        <v>620</v>
      </c>
      <c r="N108" s="14" t="s">
        <v>600</v>
      </c>
      <c r="O108" s="13" t="s">
        <v>79</v>
      </c>
      <c r="P108" s="17">
        <f t="shared" ref="P108" si="374">IF(O108="Asignado",15,0)</f>
        <v>15</v>
      </c>
      <c r="Q108" s="13" t="s">
        <v>81</v>
      </c>
      <c r="R108" s="17">
        <f t="shared" ref="R108" si="375">IF(Q108="Adecuado",15,0)</f>
        <v>15</v>
      </c>
      <c r="S108" s="13" t="s">
        <v>83</v>
      </c>
      <c r="T108" s="17">
        <f t="shared" ref="T108" si="376">IF(S108="Oportuna",15,0)</f>
        <v>15</v>
      </c>
      <c r="U108" s="25" t="s">
        <v>85</v>
      </c>
      <c r="V108" s="17">
        <f t="shared" ref="V108" si="377">IF(U108="Prevenir",15,IF(U108="Detectar",10,0))</f>
        <v>15</v>
      </c>
      <c r="W108" s="13" t="s">
        <v>89</v>
      </c>
      <c r="X108" s="17">
        <f t="shared" ref="X108" si="378">IF(W108="Confiable",15,0)</f>
        <v>15</v>
      </c>
      <c r="Y108" s="19" t="s">
        <v>92</v>
      </c>
      <c r="Z108" s="17">
        <f t="shared" ref="Z108" si="379">IF(Y108="Se investigan y resuelven oportunamente",15,0)</f>
        <v>15</v>
      </c>
      <c r="AA108" s="13" t="s">
        <v>95</v>
      </c>
      <c r="AB108" s="17">
        <f t="shared" ref="AB108" si="380">IF(AA108="Completa",10,IF(AA108="incompleta",5,0))</f>
        <v>10</v>
      </c>
      <c r="AC108" s="16">
        <f t="shared" ref="AC108" si="381">P108+R108+T108+V108+X108+Z108+AB108</f>
        <v>100</v>
      </c>
      <c r="AD108" s="15" t="str">
        <f t="shared" ref="AD108" si="382">IF(AC108&gt;=96,"Fuerte",IF(AC108&gt;=86,"Moderado",IF(AC108&gt;=0,"Débil","")))</f>
        <v>Fuerte</v>
      </c>
      <c r="AE108" s="13" t="s">
        <v>98</v>
      </c>
      <c r="AF108" s="15" t="str">
        <f t="shared" si="373"/>
        <v>Fuerte</v>
      </c>
      <c r="AG108" s="101" t="str">
        <f t="shared" si="363"/>
        <v>ModeradaFuerte</v>
      </c>
      <c r="AH108" s="102"/>
      <c r="AI108" s="41" t="str">
        <f>VLOOKUP(AG108,Listas!$A$13:$B$24,2,0)</f>
        <v>Baja</v>
      </c>
      <c r="AJ108" s="2"/>
      <c r="AK108" s="2"/>
      <c r="AL108" s="2"/>
      <c r="AM108" s="2"/>
      <c r="AN108" s="2"/>
    </row>
    <row r="109" spans="1:40" x14ac:dyDescent="0.35">
      <c r="A109" s="2"/>
      <c r="B109" s="27"/>
      <c r="C109" s="20"/>
      <c r="D109" s="27"/>
      <c r="E109" s="19"/>
      <c r="F109" s="19"/>
      <c r="G109" s="14"/>
      <c r="H109" s="14"/>
      <c r="I109" s="11" t="str">
        <f t="shared" si="263"/>
        <v/>
      </c>
      <c r="J109" s="13"/>
      <c r="K109" s="19"/>
      <c r="L109" s="13"/>
      <c r="M109" s="13"/>
      <c r="N109" s="13"/>
      <c r="O109" s="13"/>
      <c r="P109" s="17"/>
      <c r="Q109" s="13"/>
      <c r="R109" s="17"/>
      <c r="S109" s="13"/>
      <c r="T109" s="17"/>
      <c r="U109" s="51"/>
      <c r="V109" s="17"/>
      <c r="W109" s="13"/>
      <c r="X109" s="17"/>
      <c r="Y109" s="18"/>
      <c r="Z109" s="17"/>
      <c r="AA109" s="50"/>
      <c r="AB109" s="17"/>
      <c r="AC109" s="16"/>
      <c r="AD109" s="15"/>
      <c r="AE109" s="13"/>
      <c r="AF109" s="15"/>
      <c r="AG109" s="101" t="str">
        <f t="shared" si="363"/>
        <v/>
      </c>
      <c r="AH109" s="102"/>
      <c r="AI109" s="41"/>
      <c r="AJ109" s="2"/>
      <c r="AK109" s="2"/>
      <c r="AL109" s="2"/>
      <c r="AM109" s="2"/>
      <c r="AN109" s="2"/>
    </row>
    <row r="110" spans="1:40" x14ac:dyDescent="0.35">
      <c r="A110" s="2"/>
      <c r="B110" s="27"/>
      <c r="C110" s="2"/>
      <c r="D110" s="27"/>
      <c r="E110" s="2"/>
      <c r="F110" s="2"/>
      <c r="G110" s="2"/>
      <c r="H110" s="2"/>
      <c r="I110" s="11" t="str">
        <f t="shared" si="263"/>
        <v/>
      </c>
      <c r="J110" s="2"/>
      <c r="K110" s="2"/>
      <c r="L110" s="2"/>
      <c r="M110" s="2"/>
      <c r="N110" s="2"/>
      <c r="O110" s="50"/>
      <c r="P110" s="17">
        <f t="shared" si="212"/>
        <v>0</v>
      </c>
      <c r="Q110" s="13"/>
      <c r="R110" s="17">
        <f t="shared" si="213"/>
        <v>0</v>
      </c>
      <c r="S110" s="13"/>
      <c r="T110" s="17">
        <f t="shared" si="214"/>
        <v>0</v>
      </c>
      <c r="U110" s="51"/>
      <c r="V110" s="17">
        <f t="shared" si="215"/>
        <v>0</v>
      </c>
      <c r="W110" s="13"/>
      <c r="X110" s="17">
        <f t="shared" si="216"/>
        <v>0</v>
      </c>
      <c r="Y110" s="18"/>
      <c r="Z110" s="17">
        <f t="shared" si="217"/>
        <v>0</v>
      </c>
      <c r="AA110" s="50"/>
      <c r="AB110" s="17">
        <f t="shared" si="218"/>
        <v>0</v>
      </c>
      <c r="AC110" s="16">
        <f t="shared" si="219"/>
        <v>0</v>
      </c>
      <c r="AD110" s="15" t="str">
        <f t="shared" si="220"/>
        <v>Débil</v>
      </c>
      <c r="AE110" s="13"/>
      <c r="AF110" s="15" t="str">
        <f t="shared" si="221"/>
        <v/>
      </c>
      <c r="AG110" s="101" t="str">
        <f t="shared" si="158"/>
        <v>Débil</v>
      </c>
      <c r="AH110" s="102"/>
      <c r="AI110" s="41" t="e">
        <f>VLOOKUP(AG110,Listas!$A$13:$B$24,2,0)</f>
        <v>#N/A</v>
      </c>
      <c r="AJ110" s="2"/>
      <c r="AK110" s="2"/>
      <c r="AL110" s="2"/>
      <c r="AM110" s="2"/>
      <c r="AN110" s="2"/>
    </row>
    <row r="111" spans="1:40" x14ac:dyDescent="0.35">
      <c r="A111" s="2"/>
      <c r="B111" s="27"/>
      <c r="C111" s="2"/>
      <c r="D111" s="27"/>
      <c r="E111" s="2"/>
      <c r="F111" s="2"/>
      <c r="G111" s="2"/>
      <c r="H111" s="2"/>
      <c r="I111" s="11" t="str">
        <f t="shared" si="263"/>
        <v/>
      </c>
      <c r="J111" s="2"/>
      <c r="K111" s="2"/>
      <c r="L111" s="2"/>
      <c r="M111" s="2"/>
      <c r="N111" s="2"/>
      <c r="O111" s="50"/>
      <c r="P111" s="17">
        <f t="shared" si="212"/>
        <v>0</v>
      </c>
      <c r="Q111" s="13"/>
      <c r="R111" s="17">
        <f t="shared" si="213"/>
        <v>0</v>
      </c>
      <c r="S111" s="13"/>
      <c r="T111" s="17">
        <f t="shared" si="214"/>
        <v>0</v>
      </c>
      <c r="U111" s="50"/>
      <c r="V111" s="17">
        <f t="shared" si="215"/>
        <v>0</v>
      </c>
      <c r="W111" s="13"/>
      <c r="X111" s="17">
        <f t="shared" si="216"/>
        <v>0</v>
      </c>
      <c r="Y111" s="18"/>
      <c r="Z111" s="17">
        <f t="shared" si="217"/>
        <v>0</v>
      </c>
      <c r="AA111" s="50"/>
      <c r="AB111" s="17">
        <f t="shared" si="218"/>
        <v>0</v>
      </c>
      <c r="AC111" s="16">
        <f t="shared" si="219"/>
        <v>0</v>
      </c>
      <c r="AD111" s="15" t="str">
        <f t="shared" si="220"/>
        <v>Débil</v>
      </c>
      <c r="AE111" s="13"/>
      <c r="AF111" s="15" t="str">
        <f t="shared" si="221"/>
        <v/>
      </c>
      <c r="AG111" s="101" t="str">
        <f t="shared" si="158"/>
        <v>Débil</v>
      </c>
      <c r="AH111" s="102"/>
      <c r="AI111" s="41" t="e">
        <f>VLOOKUP(AG111,Listas!$A$13:$B$24,2,0)</f>
        <v>#N/A</v>
      </c>
      <c r="AJ111" s="2"/>
      <c r="AK111" s="2"/>
      <c r="AL111" s="2"/>
      <c r="AM111" s="2"/>
      <c r="AN111" s="2"/>
    </row>
  </sheetData>
  <mergeCells count="246">
    <mergeCell ref="G4:AA7"/>
    <mergeCell ref="AB4:AD5"/>
    <mergeCell ref="AB6:AD7"/>
    <mergeCell ref="AE4:AI5"/>
    <mergeCell ref="AE6:AI7"/>
    <mergeCell ref="A67:A69"/>
    <mergeCell ref="A70:A71"/>
    <mergeCell ref="A80:A81"/>
    <mergeCell ref="A86:A87"/>
    <mergeCell ref="A94:A97"/>
    <mergeCell ref="A104:A105"/>
    <mergeCell ref="A106:A107"/>
    <mergeCell ref="A8:F8"/>
    <mergeCell ref="A4:F7"/>
    <mergeCell ref="A9:A15"/>
    <mergeCell ref="A21:A22"/>
    <mergeCell ref="A24:A25"/>
    <mergeCell ref="A26:A29"/>
    <mergeCell ref="A32:A33"/>
    <mergeCell ref="A34:A35"/>
    <mergeCell ref="A58:A60"/>
    <mergeCell ref="A63:A64"/>
    <mergeCell ref="B104:B105"/>
    <mergeCell ref="C104:C105"/>
    <mergeCell ref="D104:D105"/>
    <mergeCell ref="E104:E105"/>
    <mergeCell ref="F104:F105"/>
    <mergeCell ref="D106:D107"/>
    <mergeCell ref="F106:F107"/>
    <mergeCell ref="E106:E107"/>
    <mergeCell ref="C106:C107"/>
    <mergeCell ref="B106:B107"/>
    <mergeCell ref="B67:B69"/>
    <mergeCell ref="C67:C69"/>
    <mergeCell ref="D67:D69"/>
    <mergeCell ref="E67:E69"/>
    <mergeCell ref="F67:F69"/>
    <mergeCell ref="AG81:AH81"/>
    <mergeCell ref="AG75:AH75"/>
    <mergeCell ref="AG76:AH76"/>
    <mergeCell ref="AG77:AH77"/>
    <mergeCell ref="AG78:AH78"/>
    <mergeCell ref="AG79:AH79"/>
    <mergeCell ref="AG80:AH80"/>
    <mergeCell ref="B80:B81"/>
    <mergeCell ref="C80:C81"/>
    <mergeCell ref="D80:D81"/>
    <mergeCell ref="E80:E81"/>
    <mergeCell ref="F80:F81"/>
    <mergeCell ref="B70:B71"/>
    <mergeCell ref="C70:C71"/>
    <mergeCell ref="D70:D71"/>
    <mergeCell ref="E70:E71"/>
    <mergeCell ref="F70:F71"/>
    <mergeCell ref="D1:AI2"/>
    <mergeCell ref="AG9:AI10"/>
    <mergeCell ref="AJ9:AJ15"/>
    <mergeCell ref="AJ8:AK8"/>
    <mergeCell ref="O12:R12"/>
    <mergeCell ref="S12:T12"/>
    <mergeCell ref="U12:V12"/>
    <mergeCell ref="AC13:AC15"/>
    <mergeCell ref="AD13:AD15"/>
    <mergeCell ref="O10:AD11"/>
    <mergeCell ref="J10:N14"/>
    <mergeCell ref="AE10:AF11"/>
    <mergeCell ref="AE12:AF12"/>
    <mergeCell ref="AE13:AE15"/>
    <mergeCell ref="AA13:AB15"/>
    <mergeCell ref="G9:I9"/>
    <mergeCell ref="G10:I10"/>
    <mergeCell ref="G11:G15"/>
    <mergeCell ref="H11:H15"/>
    <mergeCell ref="W13:X15"/>
    <mergeCell ref="Y13:Z15"/>
    <mergeCell ref="O13:P15"/>
    <mergeCell ref="Q13:R15"/>
    <mergeCell ref="AC12:AD12"/>
    <mergeCell ref="B9:B15"/>
    <mergeCell ref="C9:C15"/>
    <mergeCell ref="AL8:AN8"/>
    <mergeCell ref="AL9:AL15"/>
    <mergeCell ref="AM9:AM15"/>
    <mergeCell ref="AN9:AN15"/>
    <mergeCell ref="AK9:AK15"/>
    <mergeCell ref="D9:D15"/>
    <mergeCell ref="E9:E15"/>
    <mergeCell ref="F9:F15"/>
    <mergeCell ref="J9:N9"/>
    <mergeCell ref="S13:T15"/>
    <mergeCell ref="U13:V15"/>
    <mergeCell ref="AF13:AF15"/>
    <mergeCell ref="W12:X12"/>
    <mergeCell ref="Y12:Z12"/>
    <mergeCell ref="AA12:AB12"/>
    <mergeCell ref="G8:AI8"/>
    <mergeCell ref="H21:H22"/>
    <mergeCell ref="I21:I22"/>
    <mergeCell ref="B21:B22"/>
    <mergeCell ref="D24:D25"/>
    <mergeCell ref="C24:C25"/>
    <mergeCell ref="E24:E25"/>
    <mergeCell ref="F24:F25"/>
    <mergeCell ref="G24:G25"/>
    <mergeCell ref="H24:H25"/>
    <mergeCell ref="I24:I25"/>
    <mergeCell ref="B24:B25"/>
    <mergeCell ref="C21:C22"/>
    <mergeCell ref="D21:D22"/>
    <mergeCell ref="E21:E22"/>
    <mergeCell ref="F21:F22"/>
    <mergeCell ref="G21:G22"/>
    <mergeCell ref="AG20:AH20"/>
    <mergeCell ref="AG21:AH21"/>
    <mergeCell ref="AG22:AH22"/>
    <mergeCell ref="AG23:AH23"/>
    <mergeCell ref="AG24:AH24"/>
    <mergeCell ref="AG11:AH15"/>
    <mergeCell ref="AG16:AH16"/>
    <mergeCell ref="AG17:AH17"/>
    <mergeCell ref="AG18:AH18"/>
    <mergeCell ref="AG19:AH19"/>
    <mergeCell ref="AG44:AH44"/>
    <mergeCell ref="AG45:AH45"/>
    <mergeCell ref="AG47:AH47"/>
    <mergeCell ref="AG48:AH48"/>
    <mergeCell ref="AG49:AH49"/>
    <mergeCell ref="AG32:AH32"/>
    <mergeCell ref="AG34:AH34"/>
    <mergeCell ref="AG36:AH36"/>
    <mergeCell ref="AG37:AH37"/>
    <mergeCell ref="AG38:AH38"/>
    <mergeCell ref="AG39:AH39"/>
    <mergeCell ref="AG40:AH40"/>
    <mergeCell ref="AG41:AH41"/>
    <mergeCell ref="AG42:AH42"/>
    <mergeCell ref="AG43:AH43"/>
    <mergeCell ref="AG46:AH46"/>
    <mergeCell ref="AG55:AH55"/>
    <mergeCell ref="AG56:AH56"/>
    <mergeCell ref="AG57:AH57"/>
    <mergeCell ref="AG58:AH58"/>
    <mergeCell ref="AG61:AH61"/>
    <mergeCell ref="AG50:AH50"/>
    <mergeCell ref="AG51:AH51"/>
    <mergeCell ref="AG52:AH52"/>
    <mergeCell ref="AG53:AH53"/>
    <mergeCell ref="AG54:AH54"/>
    <mergeCell ref="AG83:AH83"/>
    <mergeCell ref="AG84:AH84"/>
    <mergeCell ref="AG67:AH67"/>
    <mergeCell ref="AG68:AH68"/>
    <mergeCell ref="AG69:AH69"/>
    <mergeCell ref="AG70:AH70"/>
    <mergeCell ref="AG72:AH72"/>
    <mergeCell ref="AG62:AH62"/>
    <mergeCell ref="AG63:AH63"/>
    <mergeCell ref="AG64:AH64"/>
    <mergeCell ref="AG65:AH65"/>
    <mergeCell ref="AG66:AH66"/>
    <mergeCell ref="AG73:AH73"/>
    <mergeCell ref="AG74:AH74"/>
    <mergeCell ref="AG82:AH82"/>
    <mergeCell ref="AG71:AH71"/>
    <mergeCell ref="AG102:AH102"/>
    <mergeCell ref="AG103:AH103"/>
    <mergeCell ref="AG104:AH104"/>
    <mergeCell ref="AG110:AH110"/>
    <mergeCell ref="AG111:AH111"/>
    <mergeCell ref="AG97:AH97"/>
    <mergeCell ref="AG98:AH98"/>
    <mergeCell ref="AG99:AH99"/>
    <mergeCell ref="AG100:AH100"/>
    <mergeCell ref="AG101:AH101"/>
    <mergeCell ref="AG105:AH105"/>
    <mergeCell ref="AG106:AH106"/>
    <mergeCell ref="AG107:AH107"/>
    <mergeCell ref="AG108:AH108"/>
    <mergeCell ref="AG109:AH109"/>
    <mergeCell ref="AG92:AH92"/>
    <mergeCell ref="AG93:AH93"/>
    <mergeCell ref="AG94:AH94"/>
    <mergeCell ref="AG95:AH95"/>
    <mergeCell ref="AG96:AH96"/>
    <mergeCell ref="AG85:AH85"/>
    <mergeCell ref="AG89:AH89"/>
    <mergeCell ref="AG90:AH90"/>
    <mergeCell ref="AG91:AH91"/>
    <mergeCell ref="AG88:AH88"/>
    <mergeCell ref="AI24:AI25"/>
    <mergeCell ref="AI21:AI22"/>
    <mergeCell ref="B32:B33"/>
    <mergeCell ref="C32:C33"/>
    <mergeCell ref="D32:D33"/>
    <mergeCell ref="E32:E33"/>
    <mergeCell ref="F32:F33"/>
    <mergeCell ref="G32:G33"/>
    <mergeCell ref="H32:H33"/>
    <mergeCell ref="I32:I33"/>
    <mergeCell ref="AI32:AI33"/>
    <mergeCell ref="I26:I29"/>
    <mergeCell ref="G26:G29"/>
    <mergeCell ref="H26:H29"/>
    <mergeCell ref="F26:F29"/>
    <mergeCell ref="E26:E29"/>
    <mergeCell ref="D26:D29"/>
    <mergeCell ref="C26:C29"/>
    <mergeCell ref="B26:B29"/>
    <mergeCell ref="AI26:AI29"/>
    <mergeCell ref="AG25:AH25"/>
    <mergeCell ref="AG26:AH26"/>
    <mergeCell ref="AG30:AH30"/>
    <mergeCell ref="AG31:AH31"/>
    <mergeCell ref="B34:B35"/>
    <mergeCell ref="C34:C35"/>
    <mergeCell ref="D34:D35"/>
    <mergeCell ref="E34:E35"/>
    <mergeCell ref="F34:F35"/>
    <mergeCell ref="G34:G35"/>
    <mergeCell ref="H34:H35"/>
    <mergeCell ref="I34:I35"/>
    <mergeCell ref="J34:J35"/>
    <mergeCell ref="F63:F64"/>
    <mergeCell ref="E63:E64"/>
    <mergeCell ref="D63:D64"/>
    <mergeCell ref="C63:C64"/>
    <mergeCell ref="B63:B64"/>
    <mergeCell ref="AI58:AI60"/>
    <mergeCell ref="B58:B60"/>
    <mergeCell ref="C58:C60"/>
    <mergeCell ref="D58:D60"/>
    <mergeCell ref="E58:E60"/>
    <mergeCell ref="F58:F60"/>
    <mergeCell ref="G58:G60"/>
    <mergeCell ref="H58:H60"/>
    <mergeCell ref="I58:I60"/>
    <mergeCell ref="F86:F87"/>
    <mergeCell ref="E86:E87"/>
    <mergeCell ref="D86:D87"/>
    <mergeCell ref="C86:C87"/>
    <mergeCell ref="B86:B87"/>
    <mergeCell ref="B94:B97"/>
    <mergeCell ref="C94:C97"/>
    <mergeCell ref="D94:D97"/>
    <mergeCell ref="E94:E97"/>
    <mergeCell ref="F94:F97"/>
  </mergeCells>
  <conditionalFormatting sqref="I17:I21 I24 I26 I45 I47:I58 I30:I32 I34 I36:I43 I61:I63 I65:I66 I88:I94 I98:I99 I102:I111">
    <cfRule type="cellIs" dxfId="110" priority="100" operator="equal">
      <formula>"Extrema"</formula>
    </cfRule>
    <cfRule type="cellIs" dxfId="109" priority="101" operator="equal">
      <formula>"Alta"</formula>
    </cfRule>
    <cfRule type="cellIs" dxfId="108" priority="102" operator="equal">
      <formula>"Moderada"</formula>
    </cfRule>
    <cfRule type="cellIs" dxfId="107" priority="103" operator="equal">
      <formula>"Baja"</formula>
    </cfRule>
  </conditionalFormatting>
  <conditionalFormatting sqref="I16">
    <cfRule type="cellIs" dxfId="106" priority="104" operator="equal">
      <formula>"Extrema"</formula>
    </cfRule>
    <cfRule type="cellIs" dxfId="105" priority="105" operator="equal">
      <formula>"Alta"</formula>
    </cfRule>
    <cfRule type="cellIs" dxfId="104" priority="106" operator="equal">
      <formula>"Moderada"</formula>
    </cfRule>
    <cfRule type="cellIs" dxfId="103" priority="107" operator="equal">
      <formula>"Baja"</formula>
    </cfRule>
  </conditionalFormatting>
  <conditionalFormatting sqref="I23">
    <cfRule type="cellIs" dxfId="102" priority="88" operator="equal">
      <formula>"Extrema"</formula>
    </cfRule>
    <cfRule type="cellIs" dxfId="101" priority="89" operator="equal">
      <formula>"Alta"</formula>
    </cfRule>
    <cfRule type="cellIs" dxfId="100" priority="90" operator="equal">
      <formula>"Moderada"</formula>
    </cfRule>
    <cfRule type="cellIs" dxfId="99" priority="91" operator="equal">
      <formula>"Baja"</formula>
    </cfRule>
  </conditionalFormatting>
  <conditionalFormatting sqref="I82:I86">
    <cfRule type="cellIs" dxfId="98" priority="80" operator="equal">
      <formula>"Extrema"</formula>
    </cfRule>
    <cfRule type="cellIs" dxfId="97" priority="81" operator="equal">
      <formula>"Alta"</formula>
    </cfRule>
    <cfRule type="cellIs" dxfId="96" priority="82" operator="equal">
      <formula>"Moderada"</formula>
    </cfRule>
    <cfRule type="cellIs" dxfId="95" priority="83" operator="equal">
      <formula>"Baja"</formula>
    </cfRule>
  </conditionalFormatting>
  <conditionalFormatting sqref="AI16:AI21 AI47:AI58 AI30:AI32 AI26 AI23:AI24 AI34:AI45 AI61:AI74 AI82:AI99 AI102:AI111">
    <cfRule type="containsText" dxfId="94" priority="76" operator="containsText" text="Baja">
      <formula>NOT(ISERROR(SEARCH("Baja",AI16)))</formula>
    </cfRule>
    <cfRule type="containsText" dxfId="93" priority="77" operator="containsText" text="Moderada">
      <formula>NOT(ISERROR(SEARCH("Moderada",AI16)))</formula>
    </cfRule>
    <cfRule type="containsText" dxfId="92" priority="78" operator="containsText" text="Alta">
      <formula>NOT(ISERROR(SEARCH("Alta",AI16)))</formula>
    </cfRule>
    <cfRule type="containsText" dxfId="91" priority="79" operator="containsText" text="Extrema">
      <formula>NOT(ISERROR(SEARCH("Extrema",AI16)))</formula>
    </cfRule>
  </conditionalFormatting>
  <conditionalFormatting sqref="AI26">
    <cfRule type="containsText" dxfId="90" priority="72" operator="containsText" text="Baja">
      <formula>NOT(ISERROR(SEARCH("Baja",AI26)))</formula>
    </cfRule>
    <cfRule type="containsText" dxfId="89" priority="73" operator="containsText" text="Moderada">
      <formula>NOT(ISERROR(SEARCH("Moderada",AI26)))</formula>
    </cfRule>
    <cfRule type="containsText" dxfId="88" priority="74" operator="containsText" text="Alta">
      <formula>NOT(ISERROR(SEARCH("Alta",AI26)))</formula>
    </cfRule>
    <cfRule type="containsText" dxfId="87" priority="75" operator="containsText" text="Extrema">
      <formula>NOT(ISERROR(SEARCH("Extrema",AI26)))</formula>
    </cfRule>
  </conditionalFormatting>
  <conditionalFormatting sqref="AI16:AI21 AI47:AI58 AI30:AI32 AI26 AI23:AI24 AI34:AI45 AI61:AI74 AI82:AI99 AI102:AI111">
    <cfRule type="containsText" dxfId="86" priority="71" operator="containsText" text="No es sugeto de seguimiento">
      <formula>NOT(ISERROR(SEARCH("No es sugeto de seguimiento",AI16)))</formula>
    </cfRule>
  </conditionalFormatting>
  <conditionalFormatting sqref="AI16">
    <cfRule type="containsText" dxfId="85" priority="70" operator="containsText" text="#N/D">
      <formula>NOT(ISERROR(SEARCH("#N/D",AI16)))</formula>
    </cfRule>
  </conditionalFormatting>
  <conditionalFormatting sqref="AI17:AI21 AI47:AI58 AI30:AI32 AI26 AI23:AI24 AI34:AI45 AI61:AI74 AI82:AI99 AI102:AI111">
    <cfRule type="containsErrors" dxfId="84" priority="108">
      <formula>ISERROR(AI17)</formula>
    </cfRule>
  </conditionalFormatting>
  <conditionalFormatting sqref="I44">
    <cfRule type="cellIs" dxfId="83" priority="65" operator="equal">
      <formula>"Extrema"</formula>
    </cfRule>
    <cfRule type="cellIs" dxfId="82" priority="66" operator="equal">
      <formula>"Alta"</formula>
    </cfRule>
    <cfRule type="cellIs" dxfId="81" priority="67" operator="equal">
      <formula>"Moderada"</formula>
    </cfRule>
    <cfRule type="cellIs" dxfId="80" priority="68" operator="equal">
      <formula>"Baja"</formula>
    </cfRule>
  </conditionalFormatting>
  <conditionalFormatting sqref="I46">
    <cfRule type="cellIs" dxfId="79" priority="60" operator="equal">
      <formula>"Extrema"</formula>
    </cfRule>
    <cfRule type="cellIs" dxfId="78" priority="61" operator="equal">
      <formula>"Alta"</formula>
    </cfRule>
    <cfRule type="cellIs" dxfId="77" priority="62" operator="equal">
      <formula>"Moderada"</formula>
    </cfRule>
    <cfRule type="cellIs" dxfId="76" priority="63" operator="equal">
      <formula>"Baja"</formula>
    </cfRule>
  </conditionalFormatting>
  <conditionalFormatting sqref="AI46">
    <cfRule type="containsText" dxfId="75" priority="56" operator="containsText" text="Baja">
      <formula>NOT(ISERROR(SEARCH("Baja",AI46)))</formula>
    </cfRule>
    <cfRule type="containsText" dxfId="74" priority="57" operator="containsText" text="Moderada">
      <formula>NOT(ISERROR(SEARCH("Moderada",AI46)))</formula>
    </cfRule>
    <cfRule type="containsText" dxfId="73" priority="58" operator="containsText" text="Alta">
      <formula>NOT(ISERROR(SEARCH("Alta",AI46)))</formula>
    </cfRule>
    <cfRule type="containsText" dxfId="72" priority="59" operator="containsText" text="Extrema">
      <formula>NOT(ISERROR(SEARCH("Extrema",AI46)))</formula>
    </cfRule>
  </conditionalFormatting>
  <conditionalFormatting sqref="AI46">
    <cfRule type="containsText" dxfId="71" priority="55" operator="containsText" text="No es sugeto de seguimiento">
      <formula>NOT(ISERROR(SEARCH("No es sugeto de seguimiento",AI46)))</formula>
    </cfRule>
  </conditionalFormatting>
  <conditionalFormatting sqref="AI46">
    <cfRule type="containsErrors" dxfId="70" priority="64">
      <formula>ISERROR(AI46)</formula>
    </cfRule>
  </conditionalFormatting>
  <conditionalFormatting sqref="I64">
    <cfRule type="cellIs" dxfId="69" priority="51" operator="equal">
      <formula>"Extrema"</formula>
    </cfRule>
    <cfRule type="cellIs" dxfId="68" priority="52" operator="equal">
      <formula>"Alta"</formula>
    </cfRule>
    <cfRule type="cellIs" dxfId="67" priority="53" operator="equal">
      <formula>"Moderada"</formula>
    </cfRule>
    <cfRule type="cellIs" dxfId="66" priority="54" operator="equal">
      <formula>"Baja"</formula>
    </cfRule>
  </conditionalFormatting>
  <conditionalFormatting sqref="AI81">
    <cfRule type="containsText" dxfId="65" priority="42" operator="containsText" text="Baja">
      <formula>NOT(ISERROR(SEARCH("Baja",AI81)))</formula>
    </cfRule>
    <cfRule type="containsText" dxfId="64" priority="43" operator="containsText" text="Moderada">
      <formula>NOT(ISERROR(SEARCH("Moderada",AI81)))</formula>
    </cfRule>
    <cfRule type="containsText" dxfId="63" priority="44" operator="containsText" text="Alta">
      <formula>NOT(ISERROR(SEARCH("Alta",AI81)))</formula>
    </cfRule>
    <cfRule type="containsText" dxfId="62" priority="45" operator="containsText" text="Extrema">
      <formula>NOT(ISERROR(SEARCH("Extrema",AI81)))</formula>
    </cfRule>
  </conditionalFormatting>
  <conditionalFormatting sqref="AI81">
    <cfRule type="containsText" dxfId="61" priority="41" operator="containsText" text="No es sugeto de seguimiento">
      <formula>NOT(ISERROR(SEARCH("No es sugeto de seguimiento",AI81)))</formula>
    </cfRule>
  </conditionalFormatting>
  <conditionalFormatting sqref="AI81">
    <cfRule type="containsErrors" dxfId="60" priority="50">
      <formula>ISERROR(AI81)</formula>
    </cfRule>
  </conditionalFormatting>
  <conditionalFormatting sqref="AI75:AI80">
    <cfRule type="containsText" dxfId="59" priority="36" operator="containsText" text="Baja">
      <formula>NOT(ISERROR(SEARCH("Baja",AI75)))</formula>
    </cfRule>
    <cfRule type="containsText" dxfId="58" priority="37" operator="containsText" text="Moderada">
      <formula>NOT(ISERROR(SEARCH("Moderada",AI75)))</formula>
    </cfRule>
    <cfRule type="containsText" dxfId="57" priority="38" operator="containsText" text="Alta">
      <formula>NOT(ISERROR(SEARCH("Alta",AI75)))</formula>
    </cfRule>
    <cfRule type="containsText" dxfId="56" priority="39" operator="containsText" text="Extrema">
      <formula>NOT(ISERROR(SEARCH("Extrema",AI75)))</formula>
    </cfRule>
  </conditionalFormatting>
  <conditionalFormatting sqref="AI75:AI80">
    <cfRule type="containsText" dxfId="55" priority="35" operator="containsText" text="No es sugeto de seguimiento">
      <formula>NOT(ISERROR(SEARCH("No es sugeto de seguimiento",AI75)))</formula>
    </cfRule>
  </conditionalFormatting>
  <conditionalFormatting sqref="AI75:AI80">
    <cfRule type="containsErrors" dxfId="54" priority="40">
      <formula>ISERROR(AI75)</formula>
    </cfRule>
  </conditionalFormatting>
  <conditionalFormatting sqref="I67:I79">
    <cfRule type="cellIs" dxfId="53" priority="31" operator="equal">
      <formula>"Extrema"</formula>
    </cfRule>
    <cfRule type="cellIs" dxfId="52" priority="32" operator="equal">
      <formula>"Alta"</formula>
    </cfRule>
    <cfRule type="cellIs" dxfId="51" priority="33" operator="equal">
      <formula>"Moderada"</formula>
    </cfRule>
    <cfRule type="cellIs" dxfId="50" priority="34" operator="equal">
      <formula>"Baja"</formula>
    </cfRule>
  </conditionalFormatting>
  <conditionalFormatting sqref="I80">
    <cfRule type="cellIs" dxfId="49" priority="27" operator="equal">
      <formula>"Extrema"</formula>
    </cfRule>
    <cfRule type="cellIs" dxfId="48" priority="28" operator="equal">
      <formula>"Alta"</formula>
    </cfRule>
    <cfRule type="cellIs" dxfId="47" priority="29" operator="equal">
      <formula>"Moderada"</formula>
    </cfRule>
    <cfRule type="cellIs" dxfId="46" priority="30" operator="equal">
      <formula>"Baja"</formula>
    </cfRule>
  </conditionalFormatting>
  <conditionalFormatting sqref="I81">
    <cfRule type="cellIs" dxfId="45" priority="23" operator="equal">
      <formula>"Extrema"</formula>
    </cfRule>
    <cfRule type="cellIs" dxfId="44" priority="24" operator="equal">
      <formula>"Alta"</formula>
    </cfRule>
    <cfRule type="cellIs" dxfId="43" priority="25" operator="equal">
      <formula>"Moderada"</formula>
    </cfRule>
    <cfRule type="cellIs" dxfId="42" priority="26" operator="equal">
      <formula>"Baja"</formula>
    </cfRule>
  </conditionalFormatting>
  <conditionalFormatting sqref="I87">
    <cfRule type="cellIs" dxfId="41" priority="19" operator="equal">
      <formula>"Extrema"</formula>
    </cfRule>
    <cfRule type="cellIs" dxfId="40" priority="20" operator="equal">
      <formula>"Alta"</formula>
    </cfRule>
    <cfRule type="cellIs" dxfId="39" priority="21" operator="equal">
      <formula>"Moderada"</formula>
    </cfRule>
    <cfRule type="cellIs" dxfId="38" priority="22" operator="equal">
      <formula>"Baja"</formula>
    </cfRule>
  </conditionalFormatting>
  <conditionalFormatting sqref="I95:I97">
    <cfRule type="cellIs" dxfId="37" priority="11" operator="equal">
      <formula>"Extrema"</formula>
    </cfRule>
    <cfRule type="cellIs" dxfId="36" priority="12" operator="equal">
      <formula>"Alta"</formula>
    </cfRule>
    <cfRule type="cellIs" dxfId="35" priority="13" operator="equal">
      <formula>"Moderada"</formula>
    </cfRule>
    <cfRule type="cellIs" dxfId="34" priority="14" operator="equal">
      <formula>"Baja"</formula>
    </cfRule>
  </conditionalFormatting>
  <conditionalFormatting sqref="I100:I101">
    <cfRule type="cellIs" dxfId="33" priority="6" operator="equal">
      <formula>"Extrema"</formula>
    </cfRule>
    <cfRule type="cellIs" dxfId="32" priority="7" operator="equal">
      <formula>"Alta"</formula>
    </cfRule>
    <cfRule type="cellIs" dxfId="31" priority="8" operator="equal">
      <formula>"Moderada"</formula>
    </cfRule>
    <cfRule type="cellIs" dxfId="30" priority="9" operator="equal">
      <formula>"Baja"</formula>
    </cfRule>
  </conditionalFormatting>
  <conditionalFormatting sqref="AI100:AI101">
    <cfRule type="containsText" dxfId="29" priority="2" operator="containsText" text="Baja">
      <formula>NOT(ISERROR(SEARCH("Baja",AI100)))</formula>
    </cfRule>
    <cfRule type="containsText" dxfId="28" priority="3" operator="containsText" text="Moderada">
      <formula>NOT(ISERROR(SEARCH("Moderada",AI100)))</formula>
    </cfRule>
    <cfRule type="containsText" dxfId="27" priority="4" operator="containsText" text="Alta">
      <formula>NOT(ISERROR(SEARCH("Alta",AI100)))</formula>
    </cfRule>
    <cfRule type="containsText" dxfId="26" priority="5" operator="containsText" text="Extrema">
      <formula>NOT(ISERROR(SEARCH("Extrema",AI100)))</formula>
    </cfRule>
  </conditionalFormatting>
  <conditionalFormatting sqref="AI100:AI101">
    <cfRule type="containsText" dxfId="25" priority="1" operator="containsText" text="No es sugeto de seguimiento">
      <formula>NOT(ISERROR(SEARCH("No es sugeto de seguimiento",AI100)))</formula>
    </cfRule>
  </conditionalFormatting>
  <conditionalFormatting sqref="AI100:AI101">
    <cfRule type="containsErrors" dxfId="24" priority="10">
      <formula>ISERROR(AI100)</formula>
    </cfRule>
  </conditionalFormatting>
  <pageMargins left="0.70866141732283472" right="0.70866141732283472" top="0.74803149606299213" bottom="0.74803149606299213" header="0.31496062992125984" footer="0.31496062992125984"/>
  <pageSetup scale="20" orientation="landscape"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8AB2B6A6-F88B-4125-90DC-FDEDD48F4168}">
          <x14:formula1>
            <xm:f>Listas!$G$3:$G$10</xm:f>
          </x14:formula1>
          <xm:sqref>D16:D21 D23:D24 D26 D31:D32 D34 D36:D58 D61:D63 D65:D67 D72:D80 D70 D82:D86 D88:D94 D98:D104 D106 D108:D111</xm:sqref>
        </x14:dataValidation>
        <x14:dataValidation type="list" showInputMessage="1" showErrorMessage="1" xr:uid="{201EC865-23A4-4311-930E-AB7B09A33CE7}">
          <x14:formula1>
            <xm:f>Listas!$A$3:$A$7</xm:f>
          </x14:formula1>
          <xm:sqref>G16:G21 G23:G24 G26 G30:G32 G34 G36:G58 G61:G111</xm:sqref>
        </x14:dataValidation>
        <x14:dataValidation type="list" allowBlank="1" showInputMessage="1" showErrorMessage="1" xr:uid="{0F35AF3F-A130-4989-A4BF-76A5425CA8ED}">
          <x14:formula1>
            <xm:f>Listas!$D$3:$D$7</xm:f>
          </x14:formula1>
          <xm:sqref>H16:H21 H23:H24 H26 H30:H32 H34 H36:H58 H61:H111</xm:sqref>
        </x14:dataValidation>
        <x14:dataValidation type="list" allowBlank="1" showInputMessage="1" showErrorMessage="1" xr:uid="{397A597A-04A6-4B51-BC0E-BF237158AD65}">
          <x14:formula1>
            <xm:f>Listas!$G$13:$G$28</xm:f>
          </x14:formula1>
          <xm:sqref>B16:B26 B30:B32 B34 B36:B58 B61:B63 B65:B67 B72:B80 B70 B82:B86 B88:B94 B98:B104 B106 B108:B111</xm:sqref>
        </x14:dataValidation>
        <x14:dataValidation type="list" allowBlank="1" showInputMessage="1" showErrorMessage="1" xr:uid="{704BE682-54AF-478A-8651-84057A8C8880}">
          <x14:formula1>
            <xm:f>Listas!$I$3:$I$4</xm:f>
          </x14:formula1>
          <xm:sqref>O16:O111</xm:sqref>
        </x14:dataValidation>
        <x14:dataValidation type="list" allowBlank="1" showInputMessage="1" showErrorMessage="1" xr:uid="{595E1F96-DA66-41FE-96A6-60FFD630142D}">
          <x14:formula1>
            <xm:f>Listas!$J$3:$J$4</xm:f>
          </x14:formula1>
          <xm:sqref>Q16:Q111</xm:sqref>
        </x14:dataValidation>
        <x14:dataValidation type="list" allowBlank="1" showInputMessage="1" showErrorMessage="1" xr:uid="{52FAFEC6-FD01-406E-8248-FE0A776485B7}">
          <x14:formula1>
            <xm:f>Listas!$L$3:$L$5</xm:f>
          </x14:formula1>
          <xm:sqref>U16:U111</xm:sqref>
        </x14:dataValidation>
        <x14:dataValidation type="list" allowBlank="1" showInputMessage="1" showErrorMessage="1" xr:uid="{1DDEA3BE-B11B-448E-A182-565AA6D27951}">
          <x14:formula1>
            <xm:f>Listas!$N$3:$N$4</xm:f>
          </x14:formula1>
          <xm:sqref>Y16:Y111</xm:sqref>
        </x14:dataValidation>
        <x14:dataValidation type="list" allowBlank="1" showInputMessage="1" showErrorMessage="1" xr:uid="{CA361E04-8029-49A5-9946-1E6791DE8F40}">
          <x14:formula1>
            <xm:f>Listas!$K$3:$K$4</xm:f>
          </x14:formula1>
          <xm:sqref>S16:S111</xm:sqref>
        </x14:dataValidation>
        <x14:dataValidation type="list" allowBlank="1" showInputMessage="1" showErrorMessage="1" xr:uid="{EDCC06FA-1EBC-4A14-B4B3-2DE9D1116740}">
          <x14:formula1>
            <xm:f>Listas!$M$3:$M$4</xm:f>
          </x14:formula1>
          <xm:sqref>W16:W111</xm:sqref>
        </x14:dataValidation>
        <x14:dataValidation type="list" allowBlank="1" showInputMessage="1" showErrorMessage="1" xr:uid="{5E9B817B-CBC5-4D24-A8AB-63B7B5363273}">
          <x14:formula1>
            <xm:f>Listas!$O$3:$O$5</xm:f>
          </x14:formula1>
          <xm:sqref>AA16:AA111</xm:sqref>
        </x14:dataValidation>
        <x14:dataValidation type="list" allowBlank="1" showInputMessage="1" showErrorMessage="1" xr:uid="{CC83D217-68C1-4C91-95F0-856FAC9E88BB}">
          <x14:formula1>
            <xm:f>Listas!$I$10:$I$12</xm:f>
          </x14:formula1>
          <xm:sqref>AE16:AE111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615AC-FAD8-42AA-BFA1-11E9618FF086}">
  <dimension ref="A1:AU31"/>
  <sheetViews>
    <sheetView view="pageBreakPreview" topLeftCell="A3" zoomScale="60" zoomScaleNormal="78" workbookViewId="0">
      <selection activeCell="A3" sqref="A3"/>
    </sheetView>
  </sheetViews>
  <sheetFormatPr baseColWidth="10" defaultRowHeight="14.5" x14ac:dyDescent="0.35"/>
  <cols>
    <col min="2" max="2" width="18.26953125" customWidth="1"/>
    <col min="3" max="3" width="21" bestFit="1" customWidth="1"/>
    <col min="4" max="4" width="15.7265625" bestFit="1" customWidth="1"/>
    <col min="5" max="5" width="32.7265625" customWidth="1"/>
    <col min="6" max="6" width="37.81640625" customWidth="1"/>
    <col min="7" max="8" width="7.7265625" customWidth="1"/>
    <col min="9" max="9" width="13.81640625" bestFit="1" customWidth="1"/>
    <col min="10" max="10" width="11.54296875" customWidth="1"/>
    <col min="11" max="14" width="24.453125" customWidth="1"/>
    <col min="15" max="15" width="20.7265625" customWidth="1"/>
    <col min="16" max="16" width="10.81640625" hidden="1" customWidth="1"/>
    <col min="17" max="17" width="20.7265625" customWidth="1"/>
    <col min="18" max="18" width="11.81640625" hidden="1" customWidth="1"/>
    <col min="19" max="19" width="20.7265625" customWidth="1"/>
    <col min="20" max="20" width="8.7265625" hidden="1" customWidth="1"/>
    <col min="21" max="21" width="20.7265625" customWidth="1"/>
    <col min="22" max="22" width="12.453125" hidden="1" customWidth="1"/>
    <col min="23" max="23" width="20.7265625" customWidth="1"/>
    <col min="24" max="24" width="11.453125" hidden="1" customWidth="1"/>
    <col min="25" max="25" width="20.7265625" customWidth="1"/>
    <col min="26" max="26" width="9.81640625" hidden="1" customWidth="1"/>
    <col min="27" max="27" width="20.7265625" customWidth="1"/>
    <col min="28" max="28" width="15.7265625" hidden="1" customWidth="1"/>
    <col min="29" max="29" width="18.7265625" hidden="1" customWidth="1"/>
    <col min="30" max="30" width="18.7265625" customWidth="1"/>
    <col min="31" max="32" width="18.7265625" hidden="1" customWidth="1"/>
    <col min="33" max="33" width="8.6328125" hidden="1" customWidth="1"/>
    <col min="34" max="34" width="7.7265625" hidden="1" customWidth="1"/>
    <col min="35" max="35" width="13.81640625" bestFit="1" customWidth="1"/>
    <col min="36" max="36" width="0" hidden="1" customWidth="1"/>
    <col min="37" max="37" width="22.7265625" hidden="1" customWidth="1"/>
    <col min="38" max="38" width="15.7265625" hidden="1" customWidth="1"/>
    <col min="39" max="39" width="12.7265625" hidden="1" customWidth="1"/>
    <col min="40" max="40" width="0" hidden="1" customWidth="1"/>
    <col min="41" max="42" width="9.7265625" hidden="1" customWidth="1"/>
    <col min="43" max="43" width="34.7265625" hidden="1" customWidth="1"/>
    <col min="44" max="44" width="15.7265625" hidden="1" customWidth="1"/>
    <col min="45" max="45" width="32.7265625" hidden="1" customWidth="1"/>
    <col min="46" max="46" width="14.453125" hidden="1" customWidth="1"/>
    <col min="47" max="47" width="22.7265625" hidden="1" customWidth="1"/>
  </cols>
  <sheetData>
    <row r="1" spans="1:47" ht="21" hidden="1" customHeight="1" x14ac:dyDescent="0.35">
      <c r="D1" s="121" t="s">
        <v>57</v>
      </c>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row>
    <row r="2" spans="1:47" ht="21" hidden="1" customHeight="1" x14ac:dyDescent="0.35">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row>
    <row r="3" spans="1:47" ht="3" customHeight="1" x14ac:dyDescent="0.35">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row>
    <row r="4" spans="1:47" ht="21" customHeight="1" x14ac:dyDescent="0.35">
      <c r="A4" s="143"/>
      <c r="B4" s="144"/>
      <c r="C4" s="144"/>
      <c r="D4" s="144"/>
      <c r="E4" s="144"/>
      <c r="F4" s="145"/>
      <c r="G4" s="152" t="s">
        <v>706</v>
      </c>
      <c r="H4" s="153"/>
      <c r="I4" s="153"/>
      <c r="J4" s="153"/>
      <c r="K4" s="153"/>
      <c r="L4" s="153"/>
      <c r="M4" s="153"/>
      <c r="N4" s="153"/>
      <c r="O4" s="153"/>
      <c r="P4" s="153"/>
      <c r="Q4" s="153"/>
      <c r="R4" s="153"/>
      <c r="S4" s="153"/>
      <c r="T4" s="153"/>
      <c r="U4" s="153"/>
      <c r="V4" s="153"/>
      <c r="W4" s="153"/>
      <c r="X4" s="161"/>
      <c r="Y4" s="166" t="s">
        <v>707</v>
      </c>
      <c r="Z4" s="167"/>
      <c r="AA4" s="167"/>
      <c r="AB4" s="142"/>
      <c r="AC4" s="142"/>
      <c r="AD4" s="168" t="s">
        <v>709</v>
      </c>
      <c r="AE4" s="169"/>
      <c r="AF4" s="169"/>
      <c r="AG4" s="169"/>
      <c r="AH4" s="169"/>
      <c r="AI4" s="170"/>
      <c r="AJ4" s="142"/>
      <c r="AK4" s="142"/>
      <c r="AL4" s="142"/>
      <c r="AM4" s="142"/>
      <c r="AN4" s="142"/>
      <c r="AO4" s="142"/>
      <c r="AP4" s="142"/>
    </row>
    <row r="5" spans="1:47" ht="21" customHeight="1" x14ac:dyDescent="0.35">
      <c r="A5" s="146"/>
      <c r="B5" s="147"/>
      <c r="C5" s="147"/>
      <c r="D5" s="147"/>
      <c r="E5" s="147"/>
      <c r="F5" s="148"/>
      <c r="G5" s="155"/>
      <c r="H5" s="156"/>
      <c r="I5" s="156"/>
      <c r="J5" s="156"/>
      <c r="K5" s="156"/>
      <c r="L5" s="156"/>
      <c r="M5" s="156"/>
      <c r="N5" s="156"/>
      <c r="O5" s="156"/>
      <c r="P5" s="156"/>
      <c r="Q5" s="156"/>
      <c r="R5" s="156"/>
      <c r="S5" s="156"/>
      <c r="T5" s="156"/>
      <c r="U5" s="156"/>
      <c r="V5" s="156"/>
      <c r="W5" s="156"/>
      <c r="X5" s="162"/>
      <c r="Y5" s="167"/>
      <c r="Z5" s="167"/>
      <c r="AA5" s="167"/>
      <c r="AB5" s="142"/>
      <c r="AC5" s="142"/>
      <c r="AD5" s="171"/>
      <c r="AE5" s="172"/>
      <c r="AF5" s="172"/>
      <c r="AG5" s="172"/>
      <c r="AH5" s="172"/>
      <c r="AI5" s="173"/>
      <c r="AJ5" s="142"/>
      <c r="AK5" s="142"/>
      <c r="AL5" s="142"/>
      <c r="AM5" s="142"/>
      <c r="AN5" s="142"/>
      <c r="AO5" s="142"/>
      <c r="AP5" s="142"/>
    </row>
    <row r="6" spans="1:47" ht="21" customHeight="1" x14ac:dyDescent="0.35">
      <c r="A6" s="146"/>
      <c r="B6" s="147"/>
      <c r="C6" s="147"/>
      <c r="D6" s="147"/>
      <c r="E6" s="147"/>
      <c r="F6" s="148"/>
      <c r="G6" s="155"/>
      <c r="H6" s="156"/>
      <c r="I6" s="156"/>
      <c r="J6" s="156"/>
      <c r="K6" s="156"/>
      <c r="L6" s="156"/>
      <c r="M6" s="156"/>
      <c r="N6" s="156"/>
      <c r="O6" s="156"/>
      <c r="P6" s="156"/>
      <c r="Q6" s="156"/>
      <c r="R6" s="156"/>
      <c r="S6" s="156"/>
      <c r="T6" s="156"/>
      <c r="U6" s="156"/>
      <c r="V6" s="156"/>
      <c r="W6" s="156"/>
      <c r="X6" s="162"/>
      <c r="Y6" s="166" t="s">
        <v>708</v>
      </c>
      <c r="Z6" s="167"/>
      <c r="AA6" s="167"/>
      <c r="AB6" s="142"/>
      <c r="AC6" s="142"/>
      <c r="AD6" s="168" t="s">
        <v>727</v>
      </c>
      <c r="AE6" s="169"/>
      <c r="AF6" s="169"/>
      <c r="AG6" s="169"/>
      <c r="AH6" s="169"/>
      <c r="AI6" s="170"/>
      <c r="AJ6" s="142"/>
      <c r="AK6" s="142"/>
      <c r="AL6" s="142"/>
      <c r="AM6" s="142"/>
      <c r="AN6" s="142"/>
      <c r="AO6" s="142"/>
      <c r="AP6" s="142"/>
    </row>
    <row r="7" spans="1:47" ht="21.5" customHeight="1" x14ac:dyDescent="0.35">
      <c r="A7" s="149"/>
      <c r="B7" s="150"/>
      <c r="C7" s="150"/>
      <c r="D7" s="150"/>
      <c r="E7" s="150"/>
      <c r="F7" s="151"/>
      <c r="G7" s="158"/>
      <c r="H7" s="159"/>
      <c r="I7" s="159"/>
      <c r="J7" s="159"/>
      <c r="K7" s="159"/>
      <c r="L7" s="159"/>
      <c r="M7" s="159"/>
      <c r="N7" s="159"/>
      <c r="O7" s="159"/>
      <c r="P7" s="159"/>
      <c r="Q7" s="159"/>
      <c r="R7" s="159"/>
      <c r="S7" s="159"/>
      <c r="T7" s="159"/>
      <c r="U7" s="159"/>
      <c r="V7" s="159"/>
      <c r="W7" s="159"/>
      <c r="X7" s="163"/>
      <c r="Y7" s="167"/>
      <c r="Z7" s="167"/>
      <c r="AA7" s="167"/>
      <c r="AD7" s="171"/>
      <c r="AE7" s="172"/>
      <c r="AF7" s="172"/>
      <c r="AG7" s="172"/>
      <c r="AH7" s="172"/>
      <c r="AI7" s="173"/>
    </row>
    <row r="8" spans="1:47" ht="31.5" customHeight="1" x14ac:dyDescent="0.35">
      <c r="A8" s="129" t="s">
        <v>236</v>
      </c>
      <c r="B8" s="129"/>
      <c r="C8" s="129"/>
      <c r="D8" s="129"/>
      <c r="E8" s="129"/>
      <c r="F8" s="130"/>
      <c r="G8" s="115" t="s">
        <v>51</v>
      </c>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7"/>
      <c r="AJ8" s="33"/>
      <c r="AK8" s="33"/>
      <c r="AL8" s="33"/>
      <c r="AM8" s="33"/>
      <c r="AN8" s="33"/>
      <c r="AO8" s="33"/>
      <c r="AP8" s="33"/>
      <c r="AQ8" s="114" t="s">
        <v>52</v>
      </c>
      <c r="AR8" s="114"/>
      <c r="AS8" s="113" t="s">
        <v>53</v>
      </c>
      <c r="AT8" s="113"/>
      <c r="AU8" s="113"/>
    </row>
    <row r="9" spans="1:47" x14ac:dyDescent="0.35">
      <c r="A9" s="111" t="s">
        <v>711</v>
      </c>
      <c r="B9" s="111" t="s">
        <v>0</v>
      </c>
      <c r="C9" s="112" t="s">
        <v>234</v>
      </c>
      <c r="D9" s="112" t="s">
        <v>235</v>
      </c>
      <c r="E9" s="111" t="s">
        <v>2</v>
      </c>
      <c r="F9" s="111" t="s">
        <v>3</v>
      </c>
      <c r="G9" s="131" t="s">
        <v>4</v>
      </c>
      <c r="H9" s="131"/>
      <c r="I9" s="131"/>
      <c r="J9" s="115" t="s">
        <v>22</v>
      </c>
      <c r="K9" s="116"/>
      <c r="L9" s="116"/>
      <c r="M9" s="116"/>
      <c r="N9" s="117"/>
      <c r="O9" s="34"/>
      <c r="P9" s="34"/>
      <c r="Q9" s="34"/>
      <c r="R9" s="34"/>
      <c r="S9" s="34"/>
      <c r="T9" s="34"/>
      <c r="U9" s="34"/>
      <c r="V9" s="34"/>
      <c r="W9" s="34"/>
      <c r="X9" s="34"/>
      <c r="Y9" s="34"/>
      <c r="Z9" s="34"/>
      <c r="AA9" s="34"/>
      <c r="AB9" s="34"/>
      <c r="AC9" s="34"/>
      <c r="AD9" s="34"/>
      <c r="AE9" s="34"/>
      <c r="AF9" s="34"/>
      <c r="AG9" s="122" t="s">
        <v>38</v>
      </c>
      <c r="AH9" s="123"/>
      <c r="AI9" s="124"/>
      <c r="AJ9" s="111" t="s">
        <v>39</v>
      </c>
      <c r="AK9" s="111"/>
      <c r="AL9" s="111"/>
      <c r="AM9" s="111"/>
      <c r="AN9" s="111"/>
      <c r="AO9" s="111"/>
      <c r="AP9" s="111"/>
      <c r="AQ9" s="114" t="s">
        <v>48</v>
      </c>
      <c r="AR9" s="114" t="s">
        <v>49</v>
      </c>
      <c r="AS9" s="113" t="s">
        <v>54</v>
      </c>
      <c r="AT9" s="113" t="s">
        <v>56</v>
      </c>
      <c r="AU9" s="113" t="s">
        <v>55</v>
      </c>
    </row>
    <row r="10" spans="1:47" x14ac:dyDescent="0.35">
      <c r="A10" s="111"/>
      <c r="B10" s="111"/>
      <c r="C10" s="112"/>
      <c r="D10" s="112"/>
      <c r="E10" s="111"/>
      <c r="F10" s="111"/>
      <c r="G10" s="111" t="s">
        <v>5</v>
      </c>
      <c r="H10" s="111"/>
      <c r="I10" s="111"/>
      <c r="J10" s="122" t="s">
        <v>13</v>
      </c>
      <c r="K10" s="123"/>
      <c r="L10" s="123"/>
      <c r="M10" s="123"/>
      <c r="N10" s="124"/>
      <c r="O10" s="111" t="s">
        <v>30</v>
      </c>
      <c r="P10" s="111"/>
      <c r="Q10" s="111"/>
      <c r="R10" s="111"/>
      <c r="S10" s="111"/>
      <c r="T10" s="111"/>
      <c r="U10" s="111"/>
      <c r="V10" s="111"/>
      <c r="W10" s="111"/>
      <c r="X10" s="111"/>
      <c r="Y10" s="111"/>
      <c r="Z10" s="111"/>
      <c r="AA10" s="111"/>
      <c r="AB10" s="111"/>
      <c r="AC10" s="111"/>
      <c r="AD10" s="111"/>
      <c r="AE10" s="112" t="s">
        <v>31</v>
      </c>
      <c r="AF10" s="112"/>
      <c r="AG10" s="125"/>
      <c r="AH10" s="126"/>
      <c r="AI10" s="127"/>
      <c r="AJ10" s="112" t="s">
        <v>40</v>
      </c>
      <c r="AK10" s="112" t="s">
        <v>41</v>
      </c>
      <c r="AL10" s="112" t="s">
        <v>42</v>
      </c>
      <c r="AM10" s="112" t="s">
        <v>43</v>
      </c>
      <c r="AN10" s="112" t="s">
        <v>44</v>
      </c>
      <c r="AO10" s="112" t="s">
        <v>45</v>
      </c>
      <c r="AP10" s="112"/>
      <c r="AQ10" s="114"/>
      <c r="AR10" s="114"/>
      <c r="AS10" s="113"/>
      <c r="AT10" s="113"/>
      <c r="AU10" s="113"/>
    </row>
    <row r="11" spans="1:47" x14ac:dyDescent="0.35">
      <c r="A11" s="111"/>
      <c r="B11" s="111"/>
      <c r="C11" s="112"/>
      <c r="D11" s="112"/>
      <c r="E11" s="111"/>
      <c r="F11" s="111"/>
      <c r="G11" s="132" t="s">
        <v>37</v>
      </c>
      <c r="H11" s="132" t="s">
        <v>6</v>
      </c>
      <c r="I11" s="49" t="s">
        <v>7</v>
      </c>
      <c r="J11" s="128"/>
      <c r="K11" s="129"/>
      <c r="L11" s="129"/>
      <c r="M11" s="129"/>
      <c r="N11" s="130"/>
      <c r="O11" s="111"/>
      <c r="P11" s="111"/>
      <c r="Q11" s="111"/>
      <c r="R11" s="111"/>
      <c r="S11" s="111"/>
      <c r="T11" s="111"/>
      <c r="U11" s="111"/>
      <c r="V11" s="111"/>
      <c r="W11" s="111"/>
      <c r="X11" s="111"/>
      <c r="Y11" s="111"/>
      <c r="Z11" s="111"/>
      <c r="AA11" s="111"/>
      <c r="AB11" s="111"/>
      <c r="AC11" s="111"/>
      <c r="AD11" s="111"/>
      <c r="AE11" s="112"/>
      <c r="AF11" s="112"/>
      <c r="AG11" s="103" t="s">
        <v>232</v>
      </c>
      <c r="AH11" s="104"/>
      <c r="AI11" s="49" t="s">
        <v>7</v>
      </c>
      <c r="AJ11" s="112"/>
      <c r="AK11" s="112"/>
      <c r="AL11" s="112"/>
      <c r="AM11" s="112"/>
      <c r="AN11" s="112"/>
      <c r="AO11" s="112"/>
      <c r="AP11" s="112"/>
      <c r="AQ11" s="114"/>
      <c r="AR11" s="114"/>
      <c r="AS11" s="113"/>
      <c r="AT11" s="113"/>
      <c r="AU11" s="113"/>
    </row>
    <row r="12" spans="1:47" x14ac:dyDescent="0.35">
      <c r="A12" s="111"/>
      <c r="B12" s="111"/>
      <c r="C12" s="112"/>
      <c r="D12" s="112"/>
      <c r="E12" s="111"/>
      <c r="F12" s="111"/>
      <c r="G12" s="132"/>
      <c r="H12" s="132"/>
      <c r="I12" s="3" t="s">
        <v>8</v>
      </c>
      <c r="J12" s="128"/>
      <c r="K12" s="129"/>
      <c r="L12" s="129"/>
      <c r="M12" s="129"/>
      <c r="N12" s="130"/>
      <c r="O12" s="111" t="s">
        <v>14</v>
      </c>
      <c r="P12" s="111"/>
      <c r="Q12" s="111"/>
      <c r="R12" s="111"/>
      <c r="S12" s="111" t="s">
        <v>15</v>
      </c>
      <c r="T12" s="111"/>
      <c r="U12" s="111" t="s">
        <v>16</v>
      </c>
      <c r="V12" s="111"/>
      <c r="W12" s="120" t="s">
        <v>17</v>
      </c>
      <c r="X12" s="120"/>
      <c r="Y12" s="120" t="s">
        <v>18</v>
      </c>
      <c r="Z12" s="120"/>
      <c r="AA12" s="120" t="s">
        <v>19</v>
      </c>
      <c r="AB12" s="120"/>
      <c r="AC12" s="111" t="s">
        <v>20</v>
      </c>
      <c r="AD12" s="111"/>
      <c r="AE12" s="112" t="s">
        <v>32</v>
      </c>
      <c r="AF12" s="112"/>
      <c r="AG12" s="105"/>
      <c r="AH12" s="106"/>
      <c r="AI12" s="3" t="s">
        <v>8</v>
      </c>
      <c r="AJ12" s="112"/>
      <c r="AK12" s="112"/>
      <c r="AL12" s="112"/>
      <c r="AM12" s="112"/>
      <c r="AN12" s="112"/>
      <c r="AO12" s="112"/>
      <c r="AP12" s="112"/>
      <c r="AQ12" s="114"/>
      <c r="AR12" s="114"/>
      <c r="AS12" s="113"/>
      <c r="AT12" s="113"/>
      <c r="AU12" s="113"/>
    </row>
    <row r="13" spans="1:47" x14ac:dyDescent="0.35">
      <c r="A13" s="111"/>
      <c r="B13" s="111"/>
      <c r="C13" s="112"/>
      <c r="D13" s="112"/>
      <c r="E13" s="111"/>
      <c r="F13" s="111"/>
      <c r="G13" s="132"/>
      <c r="H13" s="132"/>
      <c r="I13" s="4" t="s">
        <v>9</v>
      </c>
      <c r="J13" s="128"/>
      <c r="K13" s="129"/>
      <c r="L13" s="129"/>
      <c r="M13" s="129"/>
      <c r="N13" s="130"/>
      <c r="O13" s="118" t="s">
        <v>21</v>
      </c>
      <c r="P13" s="118"/>
      <c r="Q13" s="118" t="s">
        <v>113</v>
      </c>
      <c r="R13" s="118"/>
      <c r="S13" s="118" t="s">
        <v>23</v>
      </c>
      <c r="T13" s="118"/>
      <c r="U13" s="118" t="s">
        <v>24</v>
      </c>
      <c r="V13" s="118"/>
      <c r="W13" s="118" t="s">
        <v>25</v>
      </c>
      <c r="X13" s="118"/>
      <c r="Y13" s="118" t="s">
        <v>26</v>
      </c>
      <c r="Z13" s="118"/>
      <c r="AA13" s="118" t="s">
        <v>27</v>
      </c>
      <c r="AB13" s="118"/>
      <c r="AC13" s="112" t="s">
        <v>28</v>
      </c>
      <c r="AD13" s="112" t="s">
        <v>29</v>
      </c>
      <c r="AE13" s="112" t="s">
        <v>33</v>
      </c>
      <c r="AF13" s="119" t="s">
        <v>34</v>
      </c>
      <c r="AG13" s="105"/>
      <c r="AH13" s="106"/>
      <c r="AI13" s="4" t="s">
        <v>9</v>
      </c>
      <c r="AJ13" s="112"/>
      <c r="AK13" s="112"/>
      <c r="AL13" s="112"/>
      <c r="AM13" s="112"/>
      <c r="AN13" s="112"/>
      <c r="AO13" s="112"/>
      <c r="AP13" s="112"/>
      <c r="AQ13" s="114"/>
      <c r="AR13" s="114"/>
      <c r="AS13" s="113"/>
      <c r="AT13" s="113"/>
      <c r="AU13" s="113"/>
    </row>
    <row r="14" spans="1:47" x14ac:dyDescent="0.35">
      <c r="A14" s="111"/>
      <c r="B14" s="111"/>
      <c r="C14" s="112"/>
      <c r="D14" s="112"/>
      <c r="E14" s="111"/>
      <c r="F14" s="111"/>
      <c r="G14" s="132"/>
      <c r="H14" s="132"/>
      <c r="I14" s="5" t="s">
        <v>10</v>
      </c>
      <c r="J14" s="125"/>
      <c r="K14" s="126"/>
      <c r="L14" s="126"/>
      <c r="M14" s="126"/>
      <c r="N14" s="127"/>
      <c r="O14" s="118"/>
      <c r="P14" s="118"/>
      <c r="Q14" s="118"/>
      <c r="R14" s="118"/>
      <c r="S14" s="118"/>
      <c r="T14" s="118"/>
      <c r="U14" s="118"/>
      <c r="V14" s="118"/>
      <c r="W14" s="118"/>
      <c r="X14" s="118"/>
      <c r="Y14" s="118"/>
      <c r="Z14" s="118"/>
      <c r="AA14" s="118"/>
      <c r="AB14" s="118"/>
      <c r="AC14" s="112"/>
      <c r="AD14" s="112"/>
      <c r="AE14" s="112"/>
      <c r="AF14" s="119"/>
      <c r="AG14" s="105"/>
      <c r="AH14" s="106"/>
      <c r="AI14" s="5" t="s">
        <v>10</v>
      </c>
      <c r="AJ14" s="112"/>
      <c r="AK14" s="112"/>
      <c r="AL14" s="112"/>
      <c r="AM14" s="112"/>
      <c r="AN14" s="112"/>
      <c r="AO14" s="112" t="s">
        <v>47</v>
      </c>
      <c r="AP14" s="112" t="s">
        <v>46</v>
      </c>
      <c r="AQ14" s="114"/>
      <c r="AR14" s="114"/>
      <c r="AS14" s="113"/>
      <c r="AT14" s="113"/>
      <c r="AU14" s="113"/>
    </row>
    <row r="15" spans="1:47" ht="29" x14ac:dyDescent="0.35">
      <c r="A15" s="111"/>
      <c r="B15" s="111"/>
      <c r="C15" s="112"/>
      <c r="D15" s="112"/>
      <c r="E15" s="111"/>
      <c r="F15" s="111"/>
      <c r="G15" s="132"/>
      <c r="H15" s="132"/>
      <c r="I15" s="6" t="s">
        <v>11</v>
      </c>
      <c r="J15" s="48" t="s">
        <v>77</v>
      </c>
      <c r="K15" s="49" t="s">
        <v>12</v>
      </c>
      <c r="L15" s="49" t="s">
        <v>107</v>
      </c>
      <c r="M15" s="49" t="s">
        <v>108</v>
      </c>
      <c r="N15" s="49" t="s">
        <v>110</v>
      </c>
      <c r="O15" s="118"/>
      <c r="P15" s="118"/>
      <c r="Q15" s="118"/>
      <c r="R15" s="118"/>
      <c r="S15" s="118"/>
      <c r="T15" s="118"/>
      <c r="U15" s="118"/>
      <c r="V15" s="118"/>
      <c r="W15" s="118"/>
      <c r="X15" s="118"/>
      <c r="Y15" s="118"/>
      <c r="Z15" s="118"/>
      <c r="AA15" s="118"/>
      <c r="AB15" s="118"/>
      <c r="AC15" s="112"/>
      <c r="AD15" s="112"/>
      <c r="AE15" s="112"/>
      <c r="AF15" s="119"/>
      <c r="AG15" s="107"/>
      <c r="AH15" s="108"/>
      <c r="AI15" s="6" t="s">
        <v>11</v>
      </c>
      <c r="AJ15" s="112"/>
      <c r="AK15" s="112"/>
      <c r="AL15" s="112"/>
      <c r="AM15" s="112"/>
      <c r="AN15" s="112"/>
      <c r="AO15" s="112"/>
      <c r="AP15" s="112"/>
      <c r="AQ15" s="114"/>
      <c r="AR15" s="114"/>
      <c r="AS15" s="113"/>
      <c r="AT15" s="113"/>
      <c r="AU15" s="113"/>
    </row>
    <row r="16" spans="1:47" ht="102" customHeight="1" x14ac:dyDescent="0.35">
      <c r="A16" s="14" t="s">
        <v>712</v>
      </c>
      <c r="B16" s="46" t="s">
        <v>154</v>
      </c>
      <c r="C16" s="19" t="s">
        <v>181</v>
      </c>
      <c r="D16" s="46" t="s">
        <v>69</v>
      </c>
      <c r="E16" s="19" t="s">
        <v>182</v>
      </c>
      <c r="F16" s="19" t="s">
        <v>183</v>
      </c>
      <c r="G16" s="14">
        <v>4</v>
      </c>
      <c r="H16" s="14">
        <v>4</v>
      </c>
      <c r="I16" s="11" t="str">
        <f t="shared" ref="I16:I31" si="0">IF(D16="8. Corrupción",IF(OR(AND(G16=1,H16=5),AND(G16=2,H16=5),AND(G16=3,H16=4),(G16+H16&gt;=8)),"Extrema",IF(OR(AND(G16=1,H16=4),AND(G16=2,H16=4),AND(G16=4,H16=3),AND(G16=3,H16=3)),"Alta",IF(OR(AND(G16=1,H16=3),AND(G16=2,H16=3)),"Moderada","Error - para riesgo de Corrupción el Impacto aplica desde 3"))),IF(G16+H16=0,"",IF(OR(AND(G16=3,H16=4),(AND(G16=2,H16=5)),(AND(G16=1,H16=5))),"Extrema",IF(OR(AND(G16=3,H16=1),(AND(G16=2,H16=2))),"Baja",IF(OR(AND(G16=4,H16=1),AND(G16=3,H16=2),AND(G16=2,H16=3),AND(G16=1,H16=3)),"Moderada",IF(G16+H16&gt;=8,"Extrema",IF(G16+H16&lt;4,"Baja",IF(G16+H16&gt;=6,"Alta","Alta"))))))))</f>
        <v>Extrema</v>
      </c>
      <c r="J16" s="14" t="s">
        <v>185</v>
      </c>
      <c r="K16" s="20" t="s">
        <v>387</v>
      </c>
      <c r="L16" s="20" t="s">
        <v>184</v>
      </c>
      <c r="M16" s="20" t="s">
        <v>120</v>
      </c>
      <c r="N16" s="14" t="s">
        <v>180</v>
      </c>
      <c r="O16" s="13" t="s">
        <v>79</v>
      </c>
      <c r="P16" s="17">
        <f t="shared" ref="P16:P31" si="1">IF(O16="Asignado",15,0)</f>
        <v>15</v>
      </c>
      <c r="Q16" s="13" t="s">
        <v>81</v>
      </c>
      <c r="R16" s="17">
        <f t="shared" ref="R16:R31" si="2">IF(Q16="Adecuado",15,0)</f>
        <v>15</v>
      </c>
      <c r="S16" s="13" t="s">
        <v>83</v>
      </c>
      <c r="T16" s="17">
        <f t="shared" ref="T16:T31" si="3">IF(S16="Oportuna",15,0)</f>
        <v>15</v>
      </c>
      <c r="U16" s="25" t="s">
        <v>85</v>
      </c>
      <c r="V16" s="17">
        <f t="shared" ref="V16:V31" si="4">IF(U16="Prevenir",15,IF(U16="Detectar",10,0))</f>
        <v>15</v>
      </c>
      <c r="W16" s="13" t="s">
        <v>89</v>
      </c>
      <c r="X16" s="17">
        <f t="shared" ref="X16:X31" si="5">IF(W16="Confiable",15,0)</f>
        <v>15</v>
      </c>
      <c r="Y16" s="19" t="s">
        <v>92</v>
      </c>
      <c r="Z16" s="17">
        <f t="shared" ref="Z16:Z31" si="6">IF(Y16="Se investigan y resuelven oportunamente",15,0)</f>
        <v>15</v>
      </c>
      <c r="AA16" s="13" t="s">
        <v>95</v>
      </c>
      <c r="AB16" s="17">
        <f t="shared" ref="AB16:AB31" si="7">IF(AA16="Completa",10,IF(AA16="incompleta",5,0))</f>
        <v>10</v>
      </c>
      <c r="AC16" s="16">
        <f t="shared" ref="AC16:AC31" si="8">P16+R16+T16+V16+X16+Z16+AB16</f>
        <v>100</v>
      </c>
      <c r="AD16" s="15" t="str">
        <f t="shared" ref="AD16:AD31" si="9">IF(AC16&gt;=96,"Fuerte",IF(AC16&gt;=86,"Moderado",IF(AC16&gt;=0,"Débil","")))</f>
        <v>Fuerte</v>
      </c>
      <c r="AE16" s="2"/>
      <c r="AF16" s="15" t="str">
        <f t="shared" ref="AF16:AF31" si="10">IF(AE16="Siempre se ejecuta","Fuerte",IF(AE16="Algunas veces","Moderado",IF(AE16="no se ejecuta","Débil","")))</f>
        <v/>
      </c>
      <c r="AG16" s="101" t="str">
        <f t="shared" ref="AG16" si="11">CONCATENATE(I16,AD16)</f>
        <v>ExtremaFuerte</v>
      </c>
      <c r="AH16" s="102"/>
      <c r="AI16" s="41" t="str">
        <f>VLOOKUP(AG16,Listas!$A$13:$B$24,2,0)</f>
        <v>Moderada</v>
      </c>
      <c r="AJ16" s="2"/>
      <c r="AK16" s="2"/>
      <c r="AL16" s="2"/>
      <c r="AM16" s="2"/>
      <c r="AN16" s="2"/>
      <c r="AO16" s="2"/>
      <c r="AP16" s="2"/>
      <c r="AQ16" s="2"/>
      <c r="AR16" s="2"/>
      <c r="AS16" s="2"/>
      <c r="AT16" s="2"/>
      <c r="AU16" s="2"/>
    </row>
    <row r="17" spans="1:47" ht="130.5" x14ac:dyDescent="0.35">
      <c r="A17" s="14" t="s">
        <v>713</v>
      </c>
      <c r="B17" s="46" t="s">
        <v>162</v>
      </c>
      <c r="C17" s="19" t="s">
        <v>259</v>
      </c>
      <c r="D17" s="46" t="s">
        <v>75</v>
      </c>
      <c r="E17" s="19" t="s">
        <v>260</v>
      </c>
      <c r="F17" s="19" t="s">
        <v>261</v>
      </c>
      <c r="G17" s="14">
        <v>3</v>
      </c>
      <c r="H17" s="14">
        <v>3</v>
      </c>
      <c r="I17" s="11" t="str">
        <f t="shared" si="0"/>
        <v>Alta</v>
      </c>
      <c r="J17" s="14" t="s">
        <v>185</v>
      </c>
      <c r="K17" s="19" t="s">
        <v>262</v>
      </c>
      <c r="L17" s="19" t="s">
        <v>263</v>
      </c>
      <c r="M17" s="19" t="s">
        <v>248</v>
      </c>
      <c r="N17" s="27" t="s">
        <v>180</v>
      </c>
      <c r="O17" s="13" t="s">
        <v>79</v>
      </c>
      <c r="P17" s="17">
        <f t="shared" ref="P17" si="12">IF(O17="Asignado",15,0)</f>
        <v>15</v>
      </c>
      <c r="Q17" s="13" t="s">
        <v>81</v>
      </c>
      <c r="R17" s="17">
        <f t="shared" ref="R17" si="13">IF(Q17="Adecuado",15,0)</f>
        <v>15</v>
      </c>
      <c r="S17" s="13" t="s">
        <v>83</v>
      </c>
      <c r="T17" s="17">
        <f t="shared" ref="T17" si="14">IF(S17="Oportuna",15,0)</f>
        <v>15</v>
      </c>
      <c r="U17" s="25" t="s">
        <v>85</v>
      </c>
      <c r="V17" s="17">
        <f t="shared" ref="V17" si="15">IF(U17="Prevenir",15,IF(U17="Detectar",10,0))</f>
        <v>15</v>
      </c>
      <c r="W17" s="13" t="s">
        <v>89</v>
      </c>
      <c r="X17" s="17">
        <f t="shared" ref="X17" si="16">IF(W17="Confiable",15,0)</f>
        <v>15</v>
      </c>
      <c r="Y17" s="19" t="s">
        <v>92</v>
      </c>
      <c r="Z17" s="17">
        <f t="shared" ref="Z17" si="17">IF(Y17="Se investigan y resuelven oportunamente",15,0)</f>
        <v>15</v>
      </c>
      <c r="AA17" s="13" t="s">
        <v>95</v>
      </c>
      <c r="AB17" s="17">
        <f t="shared" si="7"/>
        <v>10</v>
      </c>
      <c r="AC17" s="16">
        <f t="shared" si="8"/>
        <v>100</v>
      </c>
      <c r="AD17" s="15" t="str">
        <f t="shared" si="9"/>
        <v>Fuerte</v>
      </c>
      <c r="AE17" s="13"/>
      <c r="AF17" s="15" t="str">
        <f t="shared" si="10"/>
        <v/>
      </c>
      <c r="AG17" s="101" t="str">
        <f t="shared" ref="AG17:AG31" si="18">CONCATENATE(I17,AD17)</f>
        <v>AltaFuerte</v>
      </c>
      <c r="AH17" s="102"/>
      <c r="AI17" s="41" t="str">
        <f>VLOOKUP(AG17,Listas!$A$13:$B$24,2,0)</f>
        <v>Baja</v>
      </c>
      <c r="AJ17" s="2"/>
      <c r="AK17" s="2"/>
      <c r="AL17" s="2"/>
      <c r="AM17" s="2"/>
      <c r="AN17" s="2"/>
      <c r="AO17" s="2"/>
      <c r="AP17" s="2"/>
      <c r="AQ17" s="2"/>
      <c r="AR17" s="2"/>
      <c r="AS17" s="2"/>
      <c r="AT17" s="2"/>
      <c r="AU17" s="2"/>
    </row>
    <row r="18" spans="1:47" ht="58" x14ac:dyDescent="0.35">
      <c r="A18" s="14" t="s">
        <v>714</v>
      </c>
      <c r="B18" s="46" t="s">
        <v>165</v>
      </c>
      <c r="C18" s="52" t="s">
        <v>264</v>
      </c>
      <c r="D18" s="46" t="s">
        <v>71</v>
      </c>
      <c r="E18" s="53" t="s">
        <v>265</v>
      </c>
      <c r="F18" s="20" t="s">
        <v>266</v>
      </c>
      <c r="G18" s="14">
        <v>1</v>
      </c>
      <c r="H18" s="14">
        <v>2</v>
      </c>
      <c r="I18" s="11" t="str">
        <f t="shared" si="0"/>
        <v>Baja</v>
      </c>
      <c r="J18" s="14" t="s">
        <v>185</v>
      </c>
      <c r="K18" s="54" t="s">
        <v>267</v>
      </c>
      <c r="L18" s="54" t="s">
        <v>268</v>
      </c>
      <c r="M18" s="54" t="s">
        <v>269</v>
      </c>
      <c r="N18" s="54" t="s">
        <v>270</v>
      </c>
      <c r="O18" s="13" t="s">
        <v>79</v>
      </c>
      <c r="P18" s="17">
        <f t="shared" ref="P18" si="19">IF(O18="Asignado",15,0)</f>
        <v>15</v>
      </c>
      <c r="Q18" s="13" t="s">
        <v>81</v>
      </c>
      <c r="R18" s="17">
        <f t="shared" ref="R18" si="20">IF(Q18="Adecuado",15,0)</f>
        <v>15</v>
      </c>
      <c r="S18" s="13" t="s">
        <v>83</v>
      </c>
      <c r="T18" s="17">
        <f t="shared" ref="T18" si="21">IF(S18="Oportuna",15,0)</f>
        <v>15</v>
      </c>
      <c r="U18" s="25" t="s">
        <v>85</v>
      </c>
      <c r="V18" s="17">
        <f t="shared" ref="V18" si="22">IF(U18="Prevenir",15,IF(U18="Detectar",10,0))</f>
        <v>15</v>
      </c>
      <c r="W18" s="13" t="s">
        <v>89</v>
      </c>
      <c r="X18" s="17">
        <f t="shared" ref="X18" si="23">IF(W18="Confiable",15,0)</f>
        <v>15</v>
      </c>
      <c r="Y18" s="19" t="s">
        <v>92</v>
      </c>
      <c r="Z18" s="17">
        <f t="shared" ref="Z18" si="24">IF(Y18="Se investigan y resuelven oportunamente",15,0)</f>
        <v>15</v>
      </c>
      <c r="AA18" s="13" t="s">
        <v>95</v>
      </c>
      <c r="AB18" s="17">
        <f t="shared" si="7"/>
        <v>10</v>
      </c>
      <c r="AC18" s="16">
        <f t="shared" si="8"/>
        <v>100</v>
      </c>
      <c r="AD18" s="15" t="str">
        <f t="shared" si="9"/>
        <v>Fuerte</v>
      </c>
      <c r="AE18" s="13"/>
      <c r="AF18" s="15" t="str">
        <f t="shared" si="10"/>
        <v/>
      </c>
      <c r="AG18" s="101" t="str">
        <f t="shared" si="18"/>
        <v>BajaFuerte</v>
      </c>
      <c r="AH18" s="102"/>
      <c r="AI18" s="41" t="str">
        <f>VLOOKUP(AG18,Listas!$A$13:$B$24,2,0)</f>
        <v>No es sujeto de seguimiento</v>
      </c>
      <c r="AJ18" s="2"/>
      <c r="AK18" s="2"/>
      <c r="AL18" s="2"/>
      <c r="AM18" s="2"/>
      <c r="AN18" s="2"/>
      <c r="AO18" s="2"/>
      <c r="AP18" s="2"/>
      <c r="AQ18" s="2"/>
      <c r="AR18" s="2"/>
      <c r="AS18" s="2"/>
      <c r="AT18" s="2"/>
      <c r="AU18" s="2"/>
    </row>
    <row r="19" spans="1:47" ht="159.5" x14ac:dyDescent="0.35">
      <c r="A19" s="14" t="s">
        <v>715</v>
      </c>
      <c r="B19" s="46" t="s">
        <v>167</v>
      </c>
      <c r="C19" s="69" t="s">
        <v>316</v>
      </c>
      <c r="D19" s="46" t="s">
        <v>74</v>
      </c>
      <c r="E19" s="53" t="s">
        <v>317</v>
      </c>
      <c r="F19" s="20" t="s">
        <v>318</v>
      </c>
      <c r="G19" s="14">
        <v>3</v>
      </c>
      <c r="H19" s="14">
        <v>3</v>
      </c>
      <c r="I19" s="11" t="str">
        <f t="shared" si="0"/>
        <v>Alta</v>
      </c>
      <c r="J19" s="14" t="s">
        <v>185</v>
      </c>
      <c r="K19" s="63" t="s">
        <v>319</v>
      </c>
      <c r="L19" s="64" t="s">
        <v>320</v>
      </c>
      <c r="M19" s="64" t="s">
        <v>321</v>
      </c>
      <c r="N19" s="79" t="s">
        <v>111</v>
      </c>
      <c r="O19" s="13" t="s">
        <v>79</v>
      </c>
      <c r="P19" s="17">
        <f t="shared" ref="P19" si="25">IF(O19="Asignado",15,0)</f>
        <v>15</v>
      </c>
      <c r="Q19" s="13" t="s">
        <v>81</v>
      </c>
      <c r="R19" s="17">
        <f t="shared" ref="R19" si="26">IF(Q19="Adecuado",15,0)</f>
        <v>15</v>
      </c>
      <c r="S19" s="13" t="s">
        <v>83</v>
      </c>
      <c r="T19" s="17">
        <f t="shared" ref="T19" si="27">IF(S19="Oportuna",15,0)</f>
        <v>15</v>
      </c>
      <c r="U19" s="25" t="s">
        <v>85</v>
      </c>
      <c r="V19" s="17">
        <f t="shared" ref="V19" si="28">IF(U19="Prevenir",15,IF(U19="Detectar",10,0))</f>
        <v>15</v>
      </c>
      <c r="W19" s="13" t="s">
        <v>89</v>
      </c>
      <c r="X19" s="17">
        <f t="shared" ref="X19" si="29">IF(W19="Confiable",15,0)</f>
        <v>15</v>
      </c>
      <c r="Y19" s="19" t="s">
        <v>92</v>
      </c>
      <c r="Z19" s="17">
        <f t="shared" ref="Z19" si="30">IF(Y19="Se investigan y resuelven oportunamente",15,0)</f>
        <v>15</v>
      </c>
      <c r="AA19" s="13" t="s">
        <v>95</v>
      </c>
      <c r="AB19" s="17">
        <f t="shared" si="7"/>
        <v>10</v>
      </c>
      <c r="AC19" s="16">
        <f t="shared" si="8"/>
        <v>100</v>
      </c>
      <c r="AD19" s="15" t="str">
        <f t="shared" si="9"/>
        <v>Fuerte</v>
      </c>
      <c r="AE19" s="13"/>
      <c r="AF19" s="15" t="str">
        <f t="shared" si="10"/>
        <v/>
      </c>
      <c r="AG19" s="101" t="str">
        <f t="shared" si="18"/>
        <v>AltaFuerte</v>
      </c>
      <c r="AH19" s="102"/>
      <c r="AI19" s="41" t="str">
        <f>VLOOKUP(AG19,Listas!$A$13:$B$24,2,0)</f>
        <v>Baja</v>
      </c>
      <c r="AJ19" s="2"/>
      <c r="AK19" s="2"/>
      <c r="AL19" s="2"/>
      <c r="AM19" s="2"/>
      <c r="AN19" s="2"/>
      <c r="AO19" s="2"/>
      <c r="AP19" s="2"/>
      <c r="AQ19" s="2"/>
      <c r="AR19" s="2"/>
      <c r="AS19" s="2"/>
      <c r="AT19" s="2"/>
      <c r="AU19" s="2"/>
    </row>
    <row r="20" spans="1:47" ht="145" x14ac:dyDescent="0.35">
      <c r="A20" s="14" t="s">
        <v>716</v>
      </c>
      <c r="B20" s="46" t="s">
        <v>167</v>
      </c>
      <c r="C20" s="68" t="s">
        <v>351</v>
      </c>
      <c r="D20" s="46" t="s">
        <v>74</v>
      </c>
      <c r="E20" s="65" t="s">
        <v>352</v>
      </c>
      <c r="F20" s="65" t="s">
        <v>353</v>
      </c>
      <c r="G20" s="14">
        <v>4</v>
      </c>
      <c r="H20" s="14">
        <v>3</v>
      </c>
      <c r="I20" s="11" t="str">
        <f t="shared" si="0"/>
        <v>Alta</v>
      </c>
      <c r="J20" s="14" t="s">
        <v>185</v>
      </c>
      <c r="K20" s="19" t="s">
        <v>354</v>
      </c>
      <c r="L20" s="19" t="s">
        <v>320</v>
      </c>
      <c r="M20" s="19" t="s">
        <v>321</v>
      </c>
      <c r="N20" s="27" t="s">
        <v>111</v>
      </c>
      <c r="O20" s="13" t="s">
        <v>79</v>
      </c>
      <c r="P20" s="17">
        <f t="shared" ref="P20" si="31">IF(O20="Asignado",15,0)</f>
        <v>15</v>
      </c>
      <c r="Q20" s="13" t="s">
        <v>81</v>
      </c>
      <c r="R20" s="17">
        <f t="shared" ref="R20" si="32">IF(Q20="Adecuado",15,0)</f>
        <v>15</v>
      </c>
      <c r="S20" s="13" t="s">
        <v>83</v>
      </c>
      <c r="T20" s="17">
        <f t="shared" ref="T20" si="33">IF(S20="Oportuna",15,0)</f>
        <v>15</v>
      </c>
      <c r="U20" s="25" t="s">
        <v>85</v>
      </c>
      <c r="V20" s="17">
        <f t="shared" ref="V20" si="34">IF(U20="Prevenir",15,IF(U20="Detectar",10,0))</f>
        <v>15</v>
      </c>
      <c r="W20" s="13" t="s">
        <v>89</v>
      </c>
      <c r="X20" s="17">
        <f t="shared" ref="X20" si="35">IF(W20="Confiable",15,0)</f>
        <v>15</v>
      </c>
      <c r="Y20" s="19" t="s">
        <v>92</v>
      </c>
      <c r="Z20" s="17">
        <f t="shared" ref="Z20" si="36">IF(Y20="Se investigan y resuelven oportunamente",15,0)</f>
        <v>15</v>
      </c>
      <c r="AA20" s="13" t="s">
        <v>95</v>
      </c>
      <c r="AB20" s="17">
        <f t="shared" ref="AB20" si="37">IF(AA20="Completa",10,IF(AA20="incompleta",5,0))</f>
        <v>10</v>
      </c>
      <c r="AC20" s="16">
        <f t="shared" ref="AC20" si="38">P20+R20+T20+V20+X20+Z20+AB20</f>
        <v>100</v>
      </c>
      <c r="AD20" s="15" t="str">
        <f t="shared" ref="AD20" si="39">IF(AC20&gt;=96,"Fuerte",IF(AC20&gt;=86,"Moderado",IF(AC20&gt;=0,"Débil","")))</f>
        <v>Fuerte</v>
      </c>
      <c r="AE20" s="13"/>
      <c r="AF20" s="15" t="str">
        <f t="shared" si="10"/>
        <v/>
      </c>
      <c r="AG20" s="101" t="str">
        <f t="shared" si="18"/>
        <v>AltaFuerte</v>
      </c>
      <c r="AH20" s="102"/>
      <c r="AI20" s="41" t="str">
        <f>VLOOKUP(AG20,Listas!$A$13:$B$24,2,0)</f>
        <v>Baja</v>
      </c>
      <c r="AJ20" s="2"/>
      <c r="AK20" s="2"/>
      <c r="AL20" s="2"/>
      <c r="AM20" s="2"/>
      <c r="AN20" s="2"/>
      <c r="AO20" s="2"/>
      <c r="AP20" s="2"/>
      <c r="AQ20" s="2"/>
      <c r="AR20" s="2"/>
      <c r="AS20" s="2"/>
      <c r="AT20" s="2"/>
      <c r="AU20" s="2"/>
    </row>
    <row r="21" spans="1:47" ht="101.5" x14ac:dyDescent="0.35">
      <c r="A21" s="14" t="s">
        <v>717</v>
      </c>
      <c r="B21" s="46" t="s">
        <v>166</v>
      </c>
      <c r="C21" s="19" t="s">
        <v>626</v>
      </c>
      <c r="D21" s="46" t="s">
        <v>74</v>
      </c>
      <c r="E21" s="19" t="s">
        <v>196</v>
      </c>
      <c r="F21" s="19" t="s">
        <v>377</v>
      </c>
      <c r="G21" s="14">
        <v>5</v>
      </c>
      <c r="H21" s="14">
        <v>4</v>
      </c>
      <c r="I21" s="11" t="str">
        <f t="shared" si="0"/>
        <v>Extrema</v>
      </c>
      <c r="J21" s="14" t="s">
        <v>185</v>
      </c>
      <c r="K21" s="19" t="s">
        <v>627</v>
      </c>
      <c r="L21" s="19" t="s">
        <v>378</v>
      </c>
      <c r="M21" s="19" t="s">
        <v>379</v>
      </c>
      <c r="N21" s="27" t="s">
        <v>180</v>
      </c>
      <c r="O21" s="13" t="s">
        <v>79</v>
      </c>
      <c r="P21" s="17">
        <f t="shared" ref="P21" si="40">IF(O21="Asignado",15,0)</f>
        <v>15</v>
      </c>
      <c r="Q21" s="13" t="s">
        <v>81</v>
      </c>
      <c r="R21" s="17">
        <f t="shared" ref="R21" si="41">IF(Q21="Adecuado",15,0)</f>
        <v>15</v>
      </c>
      <c r="S21" s="13" t="s">
        <v>83</v>
      </c>
      <c r="T21" s="17">
        <f t="shared" ref="T21" si="42">IF(S21="Oportuna",15,0)</f>
        <v>15</v>
      </c>
      <c r="U21" s="25" t="s">
        <v>85</v>
      </c>
      <c r="V21" s="17">
        <f t="shared" ref="V21" si="43">IF(U21="Prevenir",15,IF(U21="Detectar",10,0))</f>
        <v>15</v>
      </c>
      <c r="W21" s="13" t="s">
        <v>89</v>
      </c>
      <c r="X21" s="17">
        <f t="shared" ref="X21" si="44">IF(W21="Confiable",15,0)</f>
        <v>15</v>
      </c>
      <c r="Y21" s="19" t="s">
        <v>92</v>
      </c>
      <c r="Z21" s="17">
        <f t="shared" ref="Z21" si="45">IF(Y21="Se investigan y resuelven oportunamente",15,0)</f>
        <v>15</v>
      </c>
      <c r="AA21" s="13" t="s">
        <v>95</v>
      </c>
      <c r="AB21" s="17">
        <f t="shared" si="7"/>
        <v>10</v>
      </c>
      <c r="AC21" s="16">
        <f t="shared" si="8"/>
        <v>100</v>
      </c>
      <c r="AD21" s="15" t="str">
        <f t="shared" si="9"/>
        <v>Fuerte</v>
      </c>
      <c r="AE21" s="13"/>
      <c r="AF21" s="15" t="str">
        <f t="shared" si="10"/>
        <v/>
      </c>
      <c r="AG21" s="101" t="str">
        <f t="shared" si="18"/>
        <v>ExtremaFuerte</v>
      </c>
      <c r="AH21" s="102"/>
      <c r="AI21" s="41" t="str">
        <f>VLOOKUP(AG21,Listas!$A$13:$B$24,2,0)</f>
        <v>Moderada</v>
      </c>
      <c r="AJ21" s="2"/>
      <c r="AK21" s="2"/>
      <c r="AL21" s="2"/>
      <c r="AM21" s="2"/>
      <c r="AN21" s="2"/>
      <c r="AO21" s="2"/>
      <c r="AP21" s="2"/>
      <c r="AQ21" s="2"/>
      <c r="AR21" s="2"/>
      <c r="AS21" s="2"/>
      <c r="AT21" s="2"/>
      <c r="AU21" s="2"/>
    </row>
    <row r="22" spans="1:47" ht="72.5" x14ac:dyDescent="0.35">
      <c r="A22" s="14" t="s">
        <v>718</v>
      </c>
      <c r="B22" s="46" t="s">
        <v>158</v>
      </c>
      <c r="C22" s="19" t="s">
        <v>428</v>
      </c>
      <c r="D22" s="46" t="s">
        <v>74</v>
      </c>
      <c r="E22" s="20" t="s">
        <v>429</v>
      </c>
      <c r="F22" s="20" t="s">
        <v>430</v>
      </c>
      <c r="G22" s="14">
        <v>4</v>
      </c>
      <c r="H22" s="14">
        <v>4</v>
      </c>
      <c r="I22" s="11" t="str">
        <f t="shared" si="0"/>
        <v>Extrema</v>
      </c>
      <c r="J22" s="14" t="s">
        <v>185</v>
      </c>
      <c r="K22" s="19" t="s">
        <v>431</v>
      </c>
      <c r="L22" s="19" t="s">
        <v>432</v>
      </c>
      <c r="M22" s="19" t="s">
        <v>412</v>
      </c>
      <c r="N22" s="27" t="s">
        <v>111</v>
      </c>
      <c r="O22" s="13" t="s">
        <v>79</v>
      </c>
      <c r="P22" s="17">
        <f t="shared" ref="P22:P23" si="46">IF(O22="Asignado",15,0)</f>
        <v>15</v>
      </c>
      <c r="Q22" s="13" t="s">
        <v>81</v>
      </c>
      <c r="R22" s="17">
        <f t="shared" ref="R22:R23" si="47">IF(Q22="Adecuado",15,0)</f>
        <v>15</v>
      </c>
      <c r="S22" s="13" t="s">
        <v>83</v>
      </c>
      <c r="T22" s="17">
        <f t="shared" ref="T22:T23" si="48">IF(S22="Oportuna",15,0)</f>
        <v>15</v>
      </c>
      <c r="U22" s="25" t="s">
        <v>85</v>
      </c>
      <c r="V22" s="17">
        <f t="shared" ref="V22:V23" si="49">IF(U22="Prevenir",15,IF(U22="Detectar",10,0))</f>
        <v>15</v>
      </c>
      <c r="W22" s="13" t="s">
        <v>89</v>
      </c>
      <c r="X22" s="17">
        <f t="shared" ref="X22:X23" si="50">IF(W22="Confiable",15,0)</f>
        <v>15</v>
      </c>
      <c r="Y22" s="19" t="s">
        <v>92</v>
      </c>
      <c r="Z22" s="17">
        <f t="shared" ref="Z22:Z23" si="51">IF(Y22="Se investigan y resuelven oportunamente",15,0)</f>
        <v>15</v>
      </c>
      <c r="AA22" s="13" t="s">
        <v>95</v>
      </c>
      <c r="AB22" s="17">
        <f t="shared" si="7"/>
        <v>10</v>
      </c>
      <c r="AC22" s="16">
        <f t="shared" si="8"/>
        <v>100</v>
      </c>
      <c r="AD22" s="15" t="str">
        <f t="shared" si="9"/>
        <v>Fuerte</v>
      </c>
      <c r="AE22" s="13"/>
      <c r="AF22" s="15" t="str">
        <f t="shared" si="10"/>
        <v/>
      </c>
      <c r="AG22" s="101" t="str">
        <f t="shared" si="18"/>
        <v>ExtremaFuerte</v>
      </c>
      <c r="AH22" s="102"/>
      <c r="AI22" s="41" t="str">
        <f>VLOOKUP(AG22,Listas!$A$13:$B$24,2,0)</f>
        <v>Moderada</v>
      </c>
      <c r="AJ22" s="2"/>
      <c r="AK22" s="2"/>
      <c r="AL22" s="2"/>
      <c r="AM22" s="2"/>
      <c r="AN22" s="2"/>
      <c r="AO22" s="2"/>
      <c r="AP22" s="2"/>
      <c r="AQ22" s="2"/>
      <c r="AR22" s="2"/>
      <c r="AS22" s="2"/>
      <c r="AT22" s="2"/>
      <c r="AU22" s="2"/>
    </row>
    <row r="23" spans="1:47" ht="72.5" x14ac:dyDescent="0.35">
      <c r="A23" s="14" t="s">
        <v>719</v>
      </c>
      <c r="B23" s="46" t="s">
        <v>164</v>
      </c>
      <c r="C23" s="19" t="s">
        <v>586</v>
      </c>
      <c r="D23" s="46" t="s">
        <v>75</v>
      </c>
      <c r="E23" s="20" t="s">
        <v>588</v>
      </c>
      <c r="F23" s="19" t="s">
        <v>587</v>
      </c>
      <c r="G23" s="14">
        <v>4</v>
      </c>
      <c r="H23" s="14">
        <v>4</v>
      </c>
      <c r="I23" s="11" t="str">
        <f t="shared" si="0"/>
        <v>Extrema</v>
      </c>
      <c r="J23" s="14" t="s">
        <v>185</v>
      </c>
      <c r="K23" s="19" t="s">
        <v>590</v>
      </c>
      <c r="L23" s="19" t="s">
        <v>589</v>
      </c>
      <c r="M23" s="19" t="s">
        <v>591</v>
      </c>
      <c r="N23" s="27" t="s">
        <v>121</v>
      </c>
      <c r="O23" s="13" t="s">
        <v>79</v>
      </c>
      <c r="P23" s="17">
        <f t="shared" si="46"/>
        <v>15</v>
      </c>
      <c r="Q23" s="13" t="s">
        <v>81</v>
      </c>
      <c r="R23" s="17">
        <f t="shared" si="47"/>
        <v>15</v>
      </c>
      <c r="S23" s="13" t="s">
        <v>83</v>
      </c>
      <c r="T23" s="17">
        <f t="shared" si="48"/>
        <v>15</v>
      </c>
      <c r="U23" s="25" t="s">
        <v>85</v>
      </c>
      <c r="V23" s="17">
        <f t="shared" si="49"/>
        <v>15</v>
      </c>
      <c r="W23" s="13" t="s">
        <v>89</v>
      </c>
      <c r="X23" s="17">
        <f t="shared" si="50"/>
        <v>15</v>
      </c>
      <c r="Y23" s="19" t="s">
        <v>92</v>
      </c>
      <c r="Z23" s="17">
        <f t="shared" si="51"/>
        <v>15</v>
      </c>
      <c r="AA23" s="13" t="s">
        <v>95</v>
      </c>
      <c r="AB23" s="17">
        <f t="shared" si="7"/>
        <v>10</v>
      </c>
      <c r="AC23" s="16">
        <f t="shared" si="8"/>
        <v>100</v>
      </c>
      <c r="AD23" s="15" t="str">
        <f t="shared" si="9"/>
        <v>Fuerte</v>
      </c>
      <c r="AE23" s="13"/>
      <c r="AF23" s="15" t="str">
        <f t="shared" si="10"/>
        <v/>
      </c>
      <c r="AG23" s="101" t="str">
        <f t="shared" si="18"/>
        <v>ExtremaFuerte</v>
      </c>
      <c r="AH23" s="102"/>
      <c r="AI23" s="41" t="str">
        <f>VLOOKUP(AG23,Listas!$A$13:$B$24,2,0)</f>
        <v>Moderada</v>
      </c>
      <c r="AJ23" s="2"/>
      <c r="AK23" s="2"/>
      <c r="AL23" s="2"/>
      <c r="AM23" s="2"/>
      <c r="AN23" s="2"/>
      <c r="AO23" s="2"/>
      <c r="AP23" s="2"/>
      <c r="AQ23" s="2"/>
      <c r="AR23" s="2"/>
      <c r="AS23" s="2"/>
      <c r="AT23" s="2"/>
      <c r="AU23" s="2"/>
    </row>
    <row r="24" spans="1:47" ht="116" x14ac:dyDescent="0.35">
      <c r="A24" s="14" t="s">
        <v>720</v>
      </c>
      <c r="B24" s="46" t="s">
        <v>161</v>
      </c>
      <c r="C24" s="76" t="s">
        <v>457</v>
      </c>
      <c r="D24" s="46" t="s">
        <v>75</v>
      </c>
      <c r="E24" s="19" t="s">
        <v>583</v>
      </c>
      <c r="F24" s="19" t="s">
        <v>584</v>
      </c>
      <c r="G24" s="14">
        <v>4</v>
      </c>
      <c r="H24" s="14">
        <v>4</v>
      </c>
      <c r="I24" s="11" t="str">
        <f t="shared" si="0"/>
        <v>Extrema</v>
      </c>
      <c r="J24" s="14" t="s">
        <v>185</v>
      </c>
      <c r="K24" s="19" t="s">
        <v>585</v>
      </c>
      <c r="L24" s="19" t="s">
        <v>471</v>
      </c>
      <c r="M24" s="19" t="s">
        <v>473</v>
      </c>
      <c r="N24" s="14" t="s">
        <v>180</v>
      </c>
      <c r="O24" s="13" t="s">
        <v>79</v>
      </c>
      <c r="P24" s="17">
        <f t="shared" si="1"/>
        <v>15</v>
      </c>
      <c r="Q24" s="13" t="s">
        <v>81</v>
      </c>
      <c r="R24" s="17">
        <f t="shared" si="2"/>
        <v>15</v>
      </c>
      <c r="S24" s="13" t="s">
        <v>83</v>
      </c>
      <c r="T24" s="17">
        <f t="shared" si="3"/>
        <v>15</v>
      </c>
      <c r="U24" s="25" t="s">
        <v>85</v>
      </c>
      <c r="V24" s="17">
        <f t="shared" si="4"/>
        <v>15</v>
      </c>
      <c r="W24" s="13" t="s">
        <v>89</v>
      </c>
      <c r="X24" s="17">
        <f t="shared" si="5"/>
        <v>15</v>
      </c>
      <c r="Y24" s="19" t="s">
        <v>92</v>
      </c>
      <c r="Z24" s="17">
        <f t="shared" si="6"/>
        <v>15</v>
      </c>
      <c r="AA24" s="13" t="s">
        <v>95</v>
      </c>
      <c r="AB24" s="17">
        <f t="shared" ref="AB24" si="52">IF(AA24="Completa",10,IF(AA24="incompleta",5,0))</f>
        <v>10</v>
      </c>
      <c r="AC24" s="16">
        <f t="shared" ref="AC24" si="53">P24+R24+T24+V24+X24+Z24+AB24</f>
        <v>100</v>
      </c>
      <c r="AD24" s="15" t="str">
        <f t="shared" ref="AD24" si="54">IF(AC24&gt;=96,"Fuerte",IF(AC24&gt;=86,"Moderado",IF(AC24&gt;=0,"Débil","")))</f>
        <v>Fuerte</v>
      </c>
      <c r="AE24" s="13"/>
      <c r="AF24" s="15" t="str">
        <f t="shared" si="10"/>
        <v/>
      </c>
      <c r="AG24" s="101" t="str">
        <f t="shared" si="18"/>
        <v>ExtremaFuerte</v>
      </c>
      <c r="AH24" s="102"/>
      <c r="AI24" s="41" t="str">
        <f>VLOOKUP(AG24,Listas!$A$13:$B$24,2,0)</f>
        <v>Moderada</v>
      </c>
      <c r="AJ24" s="2"/>
      <c r="AK24" s="2"/>
      <c r="AL24" s="2"/>
      <c r="AM24" s="2"/>
      <c r="AN24" s="2"/>
      <c r="AO24" s="2"/>
      <c r="AP24" s="2"/>
      <c r="AQ24" s="2"/>
      <c r="AR24" s="2"/>
      <c r="AS24" s="2"/>
      <c r="AT24" s="2"/>
      <c r="AU24" s="2"/>
    </row>
    <row r="25" spans="1:47" ht="72.5" x14ac:dyDescent="0.35">
      <c r="A25" s="14" t="s">
        <v>721</v>
      </c>
      <c r="B25" s="27" t="s">
        <v>155</v>
      </c>
      <c r="C25" s="19" t="s">
        <v>582</v>
      </c>
      <c r="D25" s="27" t="s">
        <v>69</v>
      </c>
      <c r="E25" s="19" t="s">
        <v>515</v>
      </c>
      <c r="F25" s="19" t="s">
        <v>516</v>
      </c>
      <c r="G25" s="14">
        <v>4</v>
      </c>
      <c r="H25" s="14">
        <v>4</v>
      </c>
      <c r="I25" s="11" t="str">
        <f t="shared" si="0"/>
        <v>Extrema</v>
      </c>
      <c r="J25" s="14" t="s">
        <v>185</v>
      </c>
      <c r="K25" s="19" t="s">
        <v>523</v>
      </c>
      <c r="L25" s="19" t="s">
        <v>524</v>
      </c>
      <c r="M25" s="19" t="s">
        <v>512</v>
      </c>
      <c r="N25" s="27" t="s">
        <v>121</v>
      </c>
      <c r="O25" s="13" t="s">
        <v>79</v>
      </c>
      <c r="P25" s="17">
        <f t="shared" si="1"/>
        <v>15</v>
      </c>
      <c r="Q25" s="13" t="s">
        <v>81</v>
      </c>
      <c r="R25" s="17">
        <f t="shared" si="2"/>
        <v>15</v>
      </c>
      <c r="S25" s="13" t="s">
        <v>83</v>
      </c>
      <c r="T25" s="17">
        <f t="shared" si="3"/>
        <v>15</v>
      </c>
      <c r="U25" s="25" t="s">
        <v>85</v>
      </c>
      <c r="V25" s="17">
        <f t="shared" si="4"/>
        <v>15</v>
      </c>
      <c r="W25" s="13" t="s">
        <v>89</v>
      </c>
      <c r="X25" s="17">
        <f t="shared" si="5"/>
        <v>15</v>
      </c>
      <c r="Y25" s="19" t="s">
        <v>92</v>
      </c>
      <c r="Z25" s="17">
        <f t="shared" si="6"/>
        <v>15</v>
      </c>
      <c r="AA25" s="13" t="s">
        <v>95</v>
      </c>
      <c r="AB25" s="17">
        <f t="shared" si="7"/>
        <v>10</v>
      </c>
      <c r="AC25" s="16">
        <f t="shared" si="8"/>
        <v>100</v>
      </c>
      <c r="AD25" s="15" t="str">
        <f t="shared" si="9"/>
        <v>Fuerte</v>
      </c>
      <c r="AE25" s="13"/>
      <c r="AF25" s="15" t="str">
        <f t="shared" si="10"/>
        <v/>
      </c>
      <c r="AG25" s="101" t="str">
        <f t="shared" si="18"/>
        <v>ExtremaFuerte</v>
      </c>
      <c r="AH25" s="102"/>
      <c r="AI25" s="41" t="str">
        <f>VLOOKUP(AG25,Listas!$A$13:$B$24,2,0)</f>
        <v>Moderada</v>
      </c>
      <c r="AJ25" s="2"/>
      <c r="AK25" s="2"/>
      <c r="AL25" s="2"/>
      <c r="AM25" s="2"/>
      <c r="AN25" s="2"/>
    </row>
    <row r="26" spans="1:47" ht="145" x14ac:dyDescent="0.35">
      <c r="A26" s="14" t="s">
        <v>722</v>
      </c>
      <c r="B26" s="46" t="s">
        <v>156</v>
      </c>
      <c r="C26" s="19" t="s">
        <v>555</v>
      </c>
      <c r="D26" s="46" t="s">
        <v>69</v>
      </c>
      <c r="E26" s="20" t="s">
        <v>556</v>
      </c>
      <c r="F26" s="20" t="s">
        <v>557</v>
      </c>
      <c r="G26" s="14">
        <v>4</v>
      </c>
      <c r="H26" s="14">
        <v>4</v>
      </c>
      <c r="I26" s="11" t="str">
        <f t="shared" si="0"/>
        <v>Extrema</v>
      </c>
      <c r="J26" s="14" t="s">
        <v>185</v>
      </c>
      <c r="K26" s="19" t="s">
        <v>558</v>
      </c>
      <c r="L26" s="19" t="s">
        <v>559</v>
      </c>
      <c r="M26" s="19" t="s">
        <v>560</v>
      </c>
      <c r="N26" s="27" t="s">
        <v>180</v>
      </c>
      <c r="O26" s="13" t="s">
        <v>79</v>
      </c>
      <c r="P26" s="17">
        <f t="shared" ref="P26" si="55">IF(O26="Asignado",15,0)</f>
        <v>15</v>
      </c>
      <c r="Q26" s="13" t="s">
        <v>81</v>
      </c>
      <c r="R26" s="17">
        <f t="shared" ref="R26" si="56">IF(Q26="Adecuado",15,0)</f>
        <v>15</v>
      </c>
      <c r="S26" s="13" t="s">
        <v>83</v>
      </c>
      <c r="T26" s="17">
        <f t="shared" ref="T26" si="57">IF(S26="Oportuna",15,0)</f>
        <v>15</v>
      </c>
      <c r="U26" s="25" t="s">
        <v>85</v>
      </c>
      <c r="V26" s="17">
        <f t="shared" ref="V26" si="58">IF(U26="Prevenir",15,IF(U26="Detectar",10,0))</f>
        <v>15</v>
      </c>
      <c r="W26" s="13" t="s">
        <v>89</v>
      </c>
      <c r="X26" s="17">
        <f t="shared" ref="X26" si="59">IF(W26="Confiable",15,0)</f>
        <v>15</v>
      </c>
      <c r="Y26" s="19" t="s">
        <v>92</v>
      </c>
      <c r="Z26" s="17">
        <f t="shared" ref="Z26" si="60">IF(Y26="Se investigan y resuelven oportunamente",15,0)</f>
        <v>15</v>
      </c>
      <c r="AA26" s="13" t="s">
        <v>95</v>
      </c>
      <c r="AB26" s="17">
        <f t="shared" ref="AB26" si="61">IF(AA26="Completa",10,IF(AA26="incompleta",5,0))</f>
        <v>10</v>
      </c>
      <c r="AC26" s="16">
        <f t="shared" ref="AC26" si="62">P26+R26+T26+V26+X26+Z26+AB26</f>
        <v>100</v>
      </c>
      <c r="AD26" s="15" t="str">
        <f t="shared" ref="AD26" si="63">IF(AC26&gt;=96,"Fuerte",IF(AC26&gt;=86,"Moderado",IF(AC26&gt;=0,"Débil","")))</f>
        <v>Fuerte</v>
      </c>
      <c r="AE26" s="13"/>
      <c r="AF26" s="15" t="str">
        <f t="shared" si="10"/>
        <v/>
      </c>
      <c r="AG26" s="101" t="str">
        <f t="shared" si="18"/>
        <v>ExtremaFuerte</v>
      </c>
      <c r="AH26" s="102"/>
      <c r="AI26" s="41" t="str">
        <f>VLOOKUP(AG26,Listas!$A$13:$B$24,2,0)</f>
        <v>Moderada</v>
      </c>
      <c r="AJ26" s="2"/>
      <c r="AK26" s="2"/>
      <c r="AL26" s="2"/>
      <c r="AM26" s="2"/>
      <c r="AN26" s="2"/>
      <c r="AO26" s="2"/>
      <c r="AP26" s="2"/>
      <c r="AQ26" s="2"/>
      <c r="AR26" s="2"/>
      <c r="AS26" s="2"/>
      <c r="AT26" s="2"/>
      <c r="AU26" s="2"/>
    </row>
    <row r="27" spans="1:47" ht="174" x14ac:dyDescent="0.35">
      <c r="A27" s="14" t="s">
        <v>723</v>
      </c>
      <c r="B27" s="27" t="s">
        <v>163</v>
      </c>
      <c r="C27" s="19" t="s">
        <v>561</v>
      </c>
      <c r="D27" s="27" t="s">
        <v>71</v>
      </c>
      <c r="E27" s="19" t="s">
        <v>562</v>
      </c>
      <c r="F27" s="19" t="s">
        <v>563</v>
      </c>
      <c r="G27" s="14">
        <v>3</v>
      </c>
      <c r="H27" s="14">
        <v>4</v>
      </c>
      <c r="I27" s="11" t="str">
        <f t="shared" si="0"/>
        <v>Extrema</v>
      </c>
      <c r="J27" s="14" t="s">
        <v>185</v>
      </c>
      <c r="K27" s="19" t="s">
        <v>579</v>
      </c>
      <c r="L27" s="19" t="s">
        <v>580</v>
      </c>
      <c r="M27" s="19" t="s">
        <v>567</v>
      </c>
      <c r="N27" s="27" t="s">
        <v>180</v>
      </c>
      <c r="O27" s="13" t="s">
        <v>79</v>
      </c>
      <c r="P27" s="17">
        <f t="shared" ref="P27" si="64">IF(O27="Asignado",15,0)</f>
        <v>15</v>
      </c>
      <c r="Q27" s="13" t="s">
        <v>81</v>
      </c>
      <c r="R27" s="17">
        <f t="shared" ref="R27" si="65">IF(Q27="Adecuado",15,0)</f>
        <v>15</v>
      </c>
      <c r="S27" s="13" t="s">
        <v>83</v>
      </c>
      <c r="T27" s="17">
        <f t="shared" ref="T27" si="66">IF(S27="Oportuna",15,0)</f>
        <v>15</v>
      </c>
      <c r="U27" s="25" t="s">
        <v>85</v>
      </c>
      <c r="V27" s="17">
        <f t="shared" ref="V27" si="67">IF(U27="Prevenir",15,IF(U27="Detectar",10,0))</f>
        <v>15</v>
      </c>
      <c r="W27" s="13" t="s">
        <v>89</v>
      </c>
      <c r="X27" s="17">
        <f t="shared" ref="X27" si="68">IF(W27="Confiable",15,0)</f>
        <v>15</v>
      </c>
      <c r="Y27" s="19" t="s">
        <v>92</v>
      </c>
      <c r="Z27" s="17">
        <f t="shared" ref="Z27" si="69">IF(Y27="Se investigan y resuelven oportunamente",15,0)</f>
        <v>15</v>
      </c>
      <c r="AA27" s="13" t="s">
        <v>95</v>
      </c>
      <c r="AB27" s="17">
        <f t="shared" ref="AB27" si="70">IF(AA27="Completa",10,IF(AA27="incompleta",5,0))</f>
        <v>10</v>
      </c>
      <c r="AC27" s="16">
        <f t="shared" ref="AC27" si="71">P27+R27+T27+V27+X27+Z27+AB27</f>
        <v>100</v>
      </c>
      <c r="AD27" s="15" t="str">
        <f t="shared" ref="AD27" si="72">IF(AC27&gt;=96,"Fuerte",IF(AC27&gt;=86,"Moderado",IF(AC27&gt;=0,"Débil","")))</f>
        <v>Fuerte</v>
      </c>
      <c r="AE27" s="13"/>
      <c r="AF27" s="15" t="str">
        <f t="shared" si="10"/>
        <v/>
      </c>
      <c r="AG27" s="101" t="str">
        <f t="shared" si="18"/>
        <v>ExtremaFuerte</v>
      </c>
      <c r="AH27" s="102"/>
      <c r="AI27" s="41" t="str">
        <f>VLOOKUP(AG27,Listas!$A$13:$B$24,2,0)</f>
        <v>Moderada</v>
      </c>
      <c r="AJ27" s="2"/>
      <c r="AK27" s="2"/>
      <c r="AL27" s="2"/>
      <c r="AM27" s="2"/>
      <c r="AN27" s="2"/>
      <c r="AO27" s="2"/>
      <c r="AP27" s="2"/>
      <c r="AQ27" s="2"/>
      <c r="AR27" s="2"/>
      <c r="AS27" s="2"/>
      <c r="AT27" s="2"/>
      <c r="AU27" s="2"/>
    </row>
    <row r="28" spans="1:47" ht="72.5" x14ac:dyDescent="0.35">
      <c r="A28" s="14" t="s">
        <v>724</v>
      </c>
      <c r="B28" s="46" t="s">
        <v>157</v>
      </c>
      <c r="C28" s="18" t="s">
        <v>602</v>
      </c>
      <c r="D28" s="46" t="s">
        <v>74</v>
      </c>
      <c r="E28" s="19" t="s">
        <v>610</v>
      </c>
      <c r="F28" s="19" t="s">
        <v>611</v>
      </c>
      <c r="G28" s="14">
        <v>4</v>
      </c>
      <c r="H28" s="14">
        <v>4</v>
      </c>
      <c r="I28" s="11" t="str">
        <f t="shared" si="0"/>
        <v>Extrema</v>
      </c>
      <c r="J28" s="14" t="s">
        <v>185</v>
      </c>
      <c r="K28" s="19" t="s">
        <v>612</v>
      </c>
      <c r="L28" s="19" t="s">
        <v>614</v>
      </c>
      <c r="M28" s="19" t="s">
        <v>613</v>
      </c>
      <c r="N28" s="27" t="s">
        <v>180</v>
      </c>
      <c r="O28" s="13" t="s">
        <v>79</v>
      </c>
      <c r="P28" s="17">
        <f t="shared" ref="P28" si="73">IF(O28="Asignado",15,0)</f>
        <v>15</v>
      </c>
      <c r="Q28" s="13" t="s">
        <v>81</v>
      </c>
      <c r="R28" s="17">
        <f t="shared" ref="R28" si="74">IF(Q28="Adecuado",15,0)</f>
        <v>15</v>
      </c>
      <c r="S28" s="13" t="s">
        <v>83</v>
      </c>
      <c r="T28" s="17">
        <f t="shared" ref="T28" si="75">IF(S28="Oportuna",15,0)</f>
        <v>15</v>
      </c>
      <c r="U28" s="25" t="s">
        <v>85</v>
      </c>
      <c r="V28" s="17">
        <f t="shared" ref="V28" si="76">IF(U28="Prevenir",15,IF(U28="Detectar",10,0))</f>
        <v>15</v>
      </c>
      <c r="W28" s="13" t="s">
        <v>89</v>
      </c>
      <c r="X28" s="17">
        <f t="shared" ref="X28" si="77">IF(W28="Confiable",15,0)</f>
        <v>15</v>
      </c>
      <c r="Y28" s="19" t="s">
        <v>92</v>
      </c>
      <c r="Z28" s="17">
        <f t="shared" ref="Z28" si="78">IF(Y28="Se investigan y resuelven oportunamente",15,0)</f>
        <v>15</v>
      </c>
      <c r="AA28" s="13" t="s">
        <v>95</v>
      </c>
      <c r="AB28" s="17">
        <f t="shared" ref="AB28" si="79">IF(AA28="Completa",10,IF(AA28="incompleta",5,0))</f>
        <v>10</v>
      </c>
      <c r="AC28" s="16">
        <f t="shared" ref="AC28" si="80">P28+R28+T28+V28+X28+Z28+AB28</f>
        <v>100</v>
      </c>
      <c r="AD28" s="15" t="str">
        <f t="shared" ref="AD28" si="81">IF(AC28&gt;=96,"Fuerte",IF(AC28&gt;=86,"Moderado",IF(AC28&gt;=0,"Débil","")))</f>
        <v>Fuerte</v>
      </c>
      <c r="AE28" s="13"/>
      <c r="AF28" s="15" t="str">
        <f t="shared" si="10"/>
        <v/>
      </c>
      <c r="AG28" s="101" t="str">
        <f t="shared" si="18"/>
        <v>ExtremaFuerte</v>
      </c>
      <c r="AH28" s="102"/>
      <c r="AI28" s="41" t="str">
        <f>VLOOKUP(AG28,Listas!$A$13:$B$24,2,0)</f>
        <v>Moderada</v>
      </c>
      <c r="AJ28" s="2"/>
      <c r="AK28" s="2"/>
      <c r="AL28" s="2"/>
      <c r="AM28" s="2"/>
      <c r="AN28" s="2"/>
      <c r="AO28" s="2"/>
      <c r="AP28" s="2"/>
      <c r="AQ28" s="2"/>
      <c r="AR28" s="2"/>
      <c r="AS28" s="2"/>
      <c r="AT28" s="2"/>
      <c r="AU28" s="2"/>
    </row>
    <row r="29" spans="1:47" ht="72.5" x14ac:dyDescent="0.35">
      <c r="A29" s="14" t="s">
        <v>725</v>
      </c>
      <c r="B29" s="27" t="s">
        <v>255</v>
      </c>
      <c r="C29" s="19" t="s">
        <v>621</v>
      </c>
      <c r="D29" s="77" t="s">
        <v>74</v>
      </c>
      <c r="E29" s="19" t="s">
        <v>622</v>
      </c>
      <c r="F29" s="19" t="s">
        <v>623</v>
      </c>
      <c r="G29" s="14">
        <v>4</v>
      </c>
      <c r="H29" s="14">
        <v>4</v>
      </c>
      <c r="I29" s="11" t="str">
        <f t="shared" si="0"/>
        <v>Extrema</v>
      </c>
      <c r="J29" s="14" t="s">
        <v>185</v>
      </c>
      <c r="K29" s="19" t="s">
        <v>624</v>
      </c>
      <c r="L29" s="19" t="s">
        <v>625</v>
      </c>
      <c r="M29" s="19" t="s">
        <v>620</v>
      </c>
      <c r="N29" s="14" t="s">
        <v>121</v>
      </c>
      <c r="O29" s="13" t="s">
        <v>79</v>
      </c>
      <c r="P29" s="17">
        <f t="shared" ref="P29" si="82">IF(O29="Asignado",15,0)</f>
        <v>15</v>
      </c>
      <c r="Q29" s="13" t="s">
        <v>81</v>
      </c>
      <c r="R29" s="17">
        <f t="shared" ref="R29" si="83">IF(Q29="Adecuado",15,0)</f>
        <v>15</v>
      </c>
      <c r="S29" s="13" t="s">
        <v>83</v>
      </c>
      <c r="T29" s="17">
        <f t="shared" ref="T29" si="84">IF(S29="Oportuna",15,0)</f>
        <v>15</v>
      </c>
      <c r="U29" s="25" t="s">
        <v>85</v>
      </c>
      <c r="V29" s="17">
        <f t="shared" ref="V29" si="85">IF(U29="Prevenir",15,IF(U29="Detectar",10,0))</f>
        <v>15</v>
      </c>
      <c r="W29" s="13" t="s">
        <v>89</v>
      </c>
      <c r="X29" s="17">
        <f t="shared" ref="X29" si="86">IF(W29="Confiable",15,0)</f>
        <v>15</v>
      </c>
      <c r="Y29" s="19" t="s">
        <v>92</v>
      </c>
      <c r="Z29" s="17">
        <f t="shared" ref="Z29" si="87">IF(Y29="Se investigan y resuelven oportunamente",15,0)</f>
        <v>15</v>
      </c>
      <c r="AA29" s="13" t="s">
        <v>95</v>
      </c>
      <c r="AB29" s="17">
        <f t="shared" ref="AB29" si="88">IF(AA29="Completa",10,IF(AA29="incompleta",5,0))</f>
        <v>10</v>
      </c>
      <c r="AC29" s="16">
        <f t="shared" ref="AC29" si="89">P29+R29+T29+V29+X29+Z29+AB29</f>
        <v>100</v>
      </c>
      <c r="AD29" s="15" t="str">
        <f t="shared" ref="AD29" si="90">IF(AC29&gt;=96,"Fuerte",IF(AC29&gt;=86,"Moderado",IF(AC29&gt;=0,"Débil","")))</f>
        <v>Fuerte</v>
      </c>
      <c r="AE29" s="13"/>
      <c r="AF29" s="15" t="str">
        <f t="shared" si="10"/>
        <v/>
      </c>
      <c r="AG29" s="101" t="str">
        <f t="shared" si="18"/>
        <v>ExtremaFuerte</v>
      </c>
      <c r="AH29" s="102"/>
      <c r="AI29" s="41" t="str">
        <f>VLOOKUP(AG29,Listas!$A$13:$B$24,2,0)</f>
        <v>Moderada</v>
      </c>
      <c r="AJ29" s="2"/>
      <c r="AK29" s="2"/>
      <c r="AL29" s="2"/>
      <c r="AM29" s="2"/>
      <c r="AN29" s="2"/>
      <c r="AO29" s="2"/>
      <c r="AP29" s="2"/>
      <c r="AQ29" s="2"/>
      <c r="AR29" s="2"/>
      <c r="AS29" s="2"/>
      <c r="AT29" s="2"/>
      <c r="AU29" s="2"/>
    </row>
    <row r="30" spans="1:47" ht="246.5" x14ac:dyDescent="0.35">
      <c r="A30" s="14" t="s">
        <v>726</v>
      </c>
      <c r="B30" s="27" t="s">
        <v>160</v>
      </c>
      <c r="C30" s="19" t="s">
        <v>628</v>
      </c>
      <c r="D30" s="27" t="s">
        <v>71</v>
      </c>
      <c r="E30" s="19" t="s">
        <v>629</v>
      </c>
      <c r="F30" s="19" t="s">
        <v>630</v>
      </c>
      <c r="G30" s="14">
        <v>3</v>
      </c>
      <c r="H30" s="14">
        <v>3</v>
      </c>
      <c r="I30" s="11" t="str">
        <f t="shared" si="0"/>
        <v>Alta</v>
      </c>
      <c r="J30" s="14" t="s">
        <v>185</v>
      </c>
      <c r="K30" s="19" t="s">
        <v>631</v>
      </c>
      <c r="L30" s="19" t="s">
        <v>268</v>
      </c>
      <c r="M30" s="19" t="s">
        <v>632</v>
      </c>
      <c r="N30" s="14" t="s">
        <v>121</v>
      </c>
      <c r="O30" s="13" t="s">
        <v>79</v>
      </c>
      <c r="P30" s="17">
        <f t="shared" ref="P30" si="91">IF(O30="Asignado",15,0)</f>
        <v>15</v>
      </c>
      <c r="Q30" s="13" t="s">
        <v>81</v>
      </c>
      <c r="R30" s="17">
        <f t="shared" ref="R30" si="92">IF(Q30="Adecuado",15,0)</f>
        <v>15</v>
      </c>
      <c r="S30" s="13" t="s">
        <v>83</v>
      </c>
      <c r="T30" s="17">
        <f t="shared" ref="T30" si="93">IF(S30="Oportuna",15,0)</f>
        <v>15</v>
      </c>
      <c r="U30" s="25" t="s">
        <v>85</v>
      </c>
      <c r="V30" s="17">
        <f t="shared" ref="V30" si="94">IF(U30="Prevenir",15,IF(U30="Detectar",10,0))</f>
        <v>15</v>
      </c>
      <c r="W30" s="13" t="s">
        <v>89</v>
      </c>
      <c r="X30" s="17">
        <f t="shared" ref="X30" si="95">IF(W30="Confiable",15,0)</f>
        <v>15</v>
      </c>
      <c r="Y30" s="19" t="s">
        <v>92</v>
      </c>
      <c r="Z30" s="17">
        <f t="shared" ref="Z30" si="96">IF(Y30="Se investigan y resuelven oportunamente",15,0)</f>
        <v>15</v>
      </c>
      <c r="AA30" s="13" t="s">
        <v>95</v>
      </c>
      <c r="AB30" s="17">
        <f t="shared" si="7"/>
        <v>10</v>
      </c>
      <c r="AC30" s="16">
        <f t="shared" si="8"/>
        <v>100</v>
      </c>
      <c r="AD30" s="15" t="str">
        <f t="shared" si="9"/>
        <v>Fuerte</v>
      </c>
      <c r="AE30" s="13"/>
      <c r="AF30" s="15" t="str">
        <f t="shared" si="10"/>
        <v/>
      </c>
      <c r="AG30" s="101" t="str">
        <f t="shared" si="18"/>
        <v>AltaFuerte</v>
      </c>
      <c r="AH30" s="102"/>
      <c r="AI30" s="41" t="str">
        <f>VLOOKUP(AG30,Listas!$A$13:$B$24,2,0)</f>
        <v>Baja</v>
      </c>
      <c r="AJ30" s="2"/>
      <c r="AK30" s="2"/>
      <c r="AL30" s="2"/>
      <c r="AM30" s="2"/>
      <c r="AN30" s="2"/>
      <c r="AO30" s="2"/>
      <c r="AP30" s="2"/>
      <c r="AQ30" s="2"/>
      <c r="AR30" s="2"/>
      <c r="AS30" s="2"/>
      <c r="AT30" s="2"/>
      <c r="AU30" s="2"/>
    </row>
    <row r="31" spans="1:47" x14ac:dyDescent="0.35">
      <c r="A31" s="2"/>
      <c r="B31" s="27"/>
      <c r="C31" s="2"/>
      <c r="D31" s="27"/>
      <c r="E31" s="2"/>
      <c r="F31" s="2"/>
      <c r="G31" s="2"/>
      <c r="H31" s="2"/>
      <c r="I31" s="11" t="str">
        <f t="shared" si="0"/>
        <v/>
      </c>
      <c r="J31" s="2"/>
      <c r="K31" s="2"/>
      <c r="L31" s="2"/>
      <c r="M31" s="2"/>
      <c r="N31" s="2"/>
      <c r="O31" s="50"/>
      <c r="P31" s="17">
        <f t="shared" si="1"/>
        <v>0</v>
      </c>
      <c r="Q31" s="13"/>
      <c r="R31" s="17">
        <f t="shared" si="2"/>
        <v>0</v>
      </c>
      <c r="S31" s="13"/>
      <c r="T31" s="17">
        <f t="shared" si="3"/>
        <v>0</v>
      </c>
      <c r="U31" s="51"/>
      <c r="V31" s="17">
        <f t="shared" si="4"/>
        <v>0</v>
      </c>
      <c r="W31" s="13"/>
      <c r="X31" s="17">
        <f t="shared" si="5"/>
        <v>0</v>
      </c>
      <c r="Y31" s="18"/>
      <c r="Z31" s="17">
        <f t="shared" si="6"/>
        <v>0</v>
      </c>
      <c r="AA31" s="50"/>
      <c r="AB31" s="17">
        <f t="shared" si="7"/>
        <v>0</v>
      </c>
      <c r="AC31" s="16">
        <f t="shared" si="8"/>
        <v>0</v>
      </c>
      <c r="AD31" s="15" t="str">
        <f t="shared" si="9"/>
        <v>Débil</v>
      </c>
      <c r="AE31" s="13"/>
      <c r="AF31" s="15" t="str">
        <f t="shared" si="10"/>
        <v/>
      </c>
      <c r="AG31" s="101" t="str">
        <f t="shared" si="18"/>
        <v>Débil</v>
      </c>
      <c r="AH31" s="102"/>
      <c r="AI31" s="41" t="e">
        <f>VLOOKUP(AG31,Listas!$A$13:$B$24,2,0)</f>
        <v>#N/A</v>
      </c>
      <c r="AJ31" s="2"/>
      <c r="AK31" s="2"/>
      <c r="AL31" s="2"/>
      <c r="AM31" s="2"/>
      <c r="AN31" s="2"/>
      <c r="AO31" s="2"/>
      <c r="AP31" s="2"/>
      <c r="AQ31" s="2"/>
      <c r="AR31" s="2"/>
      <c r="AS31" s="2"/>
      <c r="AT31" s="2"/>
      <c r="AU31" s="2"/>
    </row>
  </sheetData>
  <mergeCells count="76">
    <mergeCell ref="Y6:AA7"/>
    <mergeCell ref="AD4:AI5"/>
    <mergeCell ref="AD6:AI7"/>
    <mergeCell ref="A8:F8"/>
    <mergeCell ref="A9:A15"/>
    <mergeCell ref="A4:F7"/>
    <mergeCell ref="G4:W7"/>
    <mergeCell ref="Y4:AA5"/>
    <mergeCell ref="AS8:AU8"/>
    <mergeCell ref="B9:B15"/>
    <mergeCell ref="C9:C15"/>
    <mergeCell ref="D9:D15"/>
    <mergeCell ref="E9:E15"/>
    <mergeCell ref="F9:F15"/>
    <mergeCell ref="G11:G15"/>
    <mergeCell ref="AT9:AT15"/>
    <mergeCell ref="AU9:AU15"/>
    <mergeCell ref="AQ9:AQ15"/>
    <mergeCell ref="AR9:AR15"/>
    <mergeCell ref="Y13:Z15"/>
    <mergeCell ref="H11:H15"/>
    <mergeCell ref="AG11:AH15"/>
    <mergeCell ref="O12:R12"/>
    <mergeCell ref="S12:T12"/>
    <mergeCell ref="D1:AP2"/>
    <mergeCell ref="G8:AI8"/>
    <mergeCell ref="AQ8:AR8"/>
    <mergeCell ref="AS9:AS15"/>
    <mergeCell ref="G10:I10"/>
    <mergeCell ref="J10:N14"/>
    <mergeCell ref="O10:AD11"/>
    <mergeCell ref="AE10:AF11"/>
    <mergeCell ref="AJ10:AJ15"/>
    <mergeCell ref="AK10:AK15"/>
    <mergeCell ref="AL10:AL15"/>
    <mergeCell ref="G9:I9"/>
    <mergeCell ref="J9:N9"/>
    <mergeCell ref="AG9:AI10"/>
    <mergeCell ref="AJ9:AP9"/>
    <mergeCell ref="U12:V12"/>
    <mergeCell ref="W12:X12"/>
    <mergeCell ref="Y12:Z12"/>
    <mergeCell ref="AA12:AB12"/>
    <mergeCell ref="AC12:AD12"/>
    <mergeCell ref="O13:P15"/>
    <mergeCell ref="Q13:R15"/>
    <mergeCell ref="S13:T15"/>
    <mergeCell ref="U13:V15"/>
    <mergeCell ref="W13:X15"/>
    <mergeCell ref="AG16:AH16"/>
    <mergeCell ref="AP14:AP15"/>
    <mergeCell ref="AA13:AB15"/>
    <mergeCell ref="AC13:AC15"/>
    <mergeCell ref="AD13:AD15"/>
    <mergeCell ref="AE13:AE15"/>
    <mergeCell ref="AF13:AF15"/>
    <mergeCell ref="AO14:AO15"/>
    <mergeCell ref="AM10:AM15"/>
    <mergeCell ref="AN10:AN15"/>
    <mergeCell ref="AO10:AP13"/>
    <mergeCell ref="AE12:AF12"/>
    <mergeCell ref="AG26:AH26"/>
    <mergeCell ref="AG17:AH17"/>
    <mergeCell ref="AG18:AH18"/>
    <mergeCell ref="AG19:AH19"/>
    <mergeCell ref="AG20:AH20"/>
    <mergeCell ref="AG21:AH21"/>
    <mergeCell ref="AG22:AH22"/>
    <mergeCell ref="AG23:AH23"/>
    <mergeCell ref="AG24:AH24"/>
    <mergeCell ref="AG25:AH25"/>
    <mergeCell ref="AG27:AH27"/>
    <mergeCell ref="AG28:AH28"/>
    <mergeCell ref="AG29:AH29"/>
    <mergeCell ref="AG30:AH30"/>
    <mergeCell ref="AG31:AH31"/>
  </mergeCells>
  <conditionalFormatting sqref="I16:I24 I26:I29">
    <cfRule type="cellIs" dxfId="23" priority="29" operator="equal">
      <formula>"Extrema"</formula>
    </cfRule>
    <cfRule type="cellIs" dxfId="22" priority="30" operator="equal">
      <formula>"Alta"</formula>
    </cfRule>
    <cfRule type="cellIs" dxfId="21" priority="31" operator="equal">
      <formula>"Moderada"</formula>
    </cfRule>
    <cfRule type="cellIs" dxfId="20" priority="32" operator="equal">
      <formula>"Baja"</formula>
    </cfRule>
  </conditionalFormatting>
  <conditionalFormatting sqref="I30:I31">
    <cfRule type="cellIs" dxfId="19" priority="21" operator="equal">
      <formula>"Extrema"</formula>
    </cfRule>
    <cfRule type="cellIs" dxfId="18" priority="22" operator="equal">
      <formula>"Alta"</formula>
    </cfRule>
    <cfRule type="cellIs" dxfId="17" priority="23" operator="equal">
      <formula>"Moderada"</formula>
    </cfRule>
    <cfRule type="cellIs" dxfId="16" priority="24" operator="equal">
      <formula>"Baja"</formula>
    </cfRule>
  </conditionalFormatting>
  <conditionalFormatting sqref="AI16:AI24 AI26:AI31">
    <cfRule type="containsText" dxfId="15" priority="17" operator="containsText" text="Baja">
      <formula>NOT(ISERROR(SEARCH("Baja",AI16)))</formula>
    </cfRule>
    <cfRule type="containsText" dxfId="14" priority="18" operator="containsText" text="Moderada">
      <formula>NOT(ISERROR(SEARCH("Moderada",AI16)))</formula>
    </cfRule>
    <cfRule type="containsText" dxfId="13" priority="19" operator="containsText" text="Alta">
      <formula>NOT(ISERROR(SEARCH("Alta",AI16)))</formula>
    </cfRule>
    <cfRule type="containsText" dxfId="12" priority="20" operator="containsText" text="Extrema">
      <formula>NOT(ISERROR(SEARCH("Extrema",AI16)))</formula>
    </cfRule>
  </conditionalFormatting>
  <conditionalFormatting sqref="AI16:AI24 AI26:AI31">
    <cfRule type="containsText" dxfId="11" priority="12" operator="containsText" text="No es sugeto de seguimiento">
      <formula>NOT(ISERROR(SEARCH("No es sugeto de seguimiento",AI16)))</formula>
    </cfRule>
  </conditionalFormatting>
  <conditionalFormatting sqref="AI16:AI24 AI26:AI31">
    <cfRule type="containsErrors" dxfId="10" priority="41">
      <formula>ISERROR(AI16)</formula>
    </cfRule>
  </conditionalFormatting>
  <conditionalFormatting sqref="I25">
    <cfRule type="cellIs" dxfId="9" priority="6" operator="equal">
      <formula>"Extrema"</formula>
    </cfRule>
    <cfRule type="cellIs" dxfId="8" priority="7" operator="equal">
      <formula>"Alta"</formula>
    </cfRule>
    <cfRule type="cellIs" dxfId="7" priority="8" operator="equal">
      <formula>"Moderada"</formula>
    </cfRule>
    <cfRule type="cellIs" dxfId="6" priority="9" operator="equal">
      <formula>"Baja"</formula>
    </cfRule>
  </conditionalFormatting>
  <conditionalFormatting sqref="AI25">
    <cfRule type="containsText" dxfId="5" priority="2" operator="containsText" text="Baja">
      <formula>NOT(ISERROR(SEARCH("Baja",AI25)))</formula>
    </cfRule>
    <cfRule type="containsText" dxfId="4" priority="3" operator="containsText" text="Moderada">
      <formula>NOT(ISERROR(SEARCH("Moderada",AI25)))</formula>
    </cfRule>
    <cfRule type="containsText" dxfId="3" priority="4" operator="containsText" text="Alta">
      <formula>NOT(ISERROR(SEARCH("Alta",AI25)))</formula>
    </cfRule>
    <cfRule type="containsText" dxfId="2" priority="5" operator="containsText" text="Extrema">
      <formula>NOT(ISERROR(SEARCH("Extrema",AI25)))</formula>
    </cfRule>
  </conditionalFormatting>
  <conditionalFormatting sqref="AI25">
    <cfRule type="containsText" dxfId="1" priority="1" operator="containsText" text="No es sugeto de seguimiento">
      <formula>NOT(ISERROR(SEARCH("No es sugeto de seguimiento",AI25)))</formula>
    </cfRule>
  </conditionalFormatting>
  <conditionalFormatting sqref="AI25">
    <cfRule type="containsErrors" dxfId="0" priority="10">
      <formula>ISERROR(AI25)</formula>
    </cfRule>
  </conditionalFormatting>
  <pageMargins left="0.23622047244094491" right="0.23622047244094491" top="0.74803149606299213" bottom="0.74803149606299213" header="0.31496062992125984" footer="0.31496062992125984"/>
  <pageSetup scale="28" orientation="landscape"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41037992-2B06-4668-BEBE-3E6622ED0395}">
          <x14:formula1>
            <xm:f>Listas!$G$13:$G$28</xm:f>
          </x14:formula1>
          <xm:sqref>B16:B31</xm:sqref>
        </x14:dataValidation>
        <x14:dataValidation type="list" allowBlank="1" showInputMessage="1" showErrorMessage="1" xr:uid="{3D07ACF5-A0C3-4B2B-9393-393DB2CD13F3}">
          <x14:formula1>
            <xm:f>Listas!$D$3:$D$7</xm:f>
          </x14:formula1>
          <xm:sqref>H16:H31</xm:sqref>
        </x14:dataValidation>
        <x14:dataValidation type="list" showInputMessage="1" showErrorMessage="1" xr:uid="{3AB75999-2209-465A-9F64-573E53D39907}">
          <x14:formula1>
            <xm:f>Listas!$A$3:$A$7</xm:f>
          </x14:formula1>
          <xm:sqref>G16:G31</xm:sqref>
        </x14:dataValidation>
        <x14:dataValidation type="list" allowBlank="1" showInputMessage="1" showErrorMessage="1" xr:uid="{6BAE363A-671D-410B-AD64-5349E8CBF9AD}">
          <x14:formula1>
            <xm:f>Listas!$G$3:$G$10</xm:f>
          </x14:formula1>
          <xm:sqref>D16:D31</xm:sqref>
        </x14:dataValidation>
        <x14:dataValidation type="list" allowBlank="1" showInputMessage="1" showErrorMessage="1" xr:uid="{47431618-BC8D-4F68-9DB1-ACB8DEB605E0}">
          <x14:formula1>
            <xm:f>Listas!$I$10:$I$12</xm:f>
          </x14:formula1>
          <xm:sqref>AE16:AE31</xm:sqref>
        </x14:dataValidation>
        <x14:dataValidation type="list" allowBlank="1" showInputMessage="1" showErrorMessage="1" xr:uid="{FCF93FD6-AA7C-4051-A888-902AA23E45DC}">
          <x14:formula1>
            <xm:f>Listas!$O$3:$O$5</xm:f>
          </x14:formula1>
          <xm:sqref>AA16:AA31</xm:sqref>
        </x14:dataValidation>
        <x14:dataValidation type="list" allowBlank="1" showInputMessage="1" showErrorMessage="1" xr:uid="{40E17478-226C-41ED-A369-7E986C3C8ACD}">
          <x14:formula1>
            <xm:f>Listas!$M$3:$M$4</xm:f>
          </x14:formula1>
          <xm:sqref>W16:W31</xm:sqref>
        </x14:dataValidation>
        <x14:dataValidation type="list" allowBlank="1" showInputMessage="1" showErrorMessage="1" xr:uid="{F7A267E7-CB9E-45A5-9D36-2D62035E9E9B}">
          <x14:formula1>
            <xm:f>Listas!$K$3:$K$4</xm:f>
          </x14:formula1>
          <xm:sqref>S16:S31</xm:sqref>
        </x14:dataValidation>
        <x14:dataValidation type="list" allowBlank="1" showInputMessage="1" showErrorMessage="1" xr:uid="{BA1C374F-5328-4B40-8512-503C0BA71825}">
          <x14:formula1>
            <xm:f>Listas!$J$3:$J$4</xm:f>
          </x14:formula1>
          <xm:sqref>Q16:Q31</xm:sqref>
        </x14:dataValidation>
        <x14:dataValidation type="list" allowBlank="1" showInputMessage="1" showErrorMessage="1" xr:uid="{C3A68F18-7618-48E8-BB4C-7AFD8DAC047E}">
          <x14:formula1>
            <xm:f>Listas!$I$3:$I$4</xm:f>
          </x14:formula1>
          <xm:sqref>O16:O31</xm:sqref>
        </x14:dataValidation>
        <x14:dataValidation type="list" allowBlank="1" showInputMessage="1" showErrorMessage="1" xr:uid="{E784F813-55DF-4B46-8CF0-F4F32D6AB2A8}">
          <x14:formula1>
            <xm:f>Listas!$N$3:$N$4</xm:f>
          </x14:formula1>
          <xm:sqref>Y16:Y31</xm:sqref>
        </x14:dataValidation>
        <x14:dataValidation type="list" allowBlank="1" showInputMessage="1" showErrorMessage="1" xr:uid="{DDC439C8-EDBC-4D70-AB84-6E7FA218D8F5}">
          <x14:formula1>
            <xm:f>Listas!$L$3:$L$5</xm:f>
          </x14:formula1>
          <xm:sqref>U16:U31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E9742-8EB4-426B-8BF8-762E202D06BE}">
  <dimension ref="A1"/>
  <sheetViews>
    <sheetView workbookViewId="0">
      <selection activeCell="A7" sqref="A7"/>
    </sheetView>
  </sheetViews>
  <sheetFormatPr baseColWidth="10" defaultRowHeight="14.5" x14ac:dyDescent="0.3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CDFDA-3826-4A0D-802B-D02C4EE48868}">
  <dimension ref="A1:O28"/>
  <sheetViews>
    <sheetView workbookViewId="0">
      <selection activeCell="K12" sqref="K12"/>
    </sheetView>
  </sheetViews>
  <sheetFormatPr baseColWidth="10" defaultRowHeight="14.5" x14ac:dyDescent="0.35"/>
  <cols>
    <col min="1" max="1" width="12.26953125" bestFit="1" customWidth="1"/>
    <col min="7" max="7" width="32.81640625" bestFit="1" customWidth="1"/>
    <col min="9" max="9" width="14.54296875" bestFit="1" customWidth="1"/>
    <col min="11" max="11" width="13.7265625" bestFit="1" customWidth="1"/>
    <col min="12" max="12" width="15.453125" bestFit="1" customWidth="1"/>
  </cols>
  <sheetData>
    <row r="1" spans="1:15" ht="15" thickBot="1" x14ac:dyDescent="0.4"/>
    <row r="2" spans="1:15" x14ac:dyDescent="0.35">
      <c r="A2" t="s">
        <v>36</v>
      </c>
      <c r="D2" t="s">
        <v>6</v>
      </c>
      <c r="G2" s="9" t="s">
        <v>68</v>
      </c>
      <c r="I2" s="141" t="s">
        <v>78</v>
      </c>
      <c r="J2" s="141"/>
      <c r="K2" t="s">
        <v>15</v>
      </c>
      <c r="L2" t="s">
        <v>16</v>
      </c>
      <c r="M2" t="s">
        <v>88</v>
      </c>
      <c r="N2" t="s">
        <v>91</v>
      </c>
      <c r="O2" t="s">
        <v>94</v>
      </c>
    </row>
    <row r="3" spans="1:15" x14ac:dyDescent="0.35">
      <c r="A3">
        <v>1</v>
      </c>
      <c r="B3" t="s">
        <v>58</v>
      </c>
      <c r="D3">
        <v>5</v>
      </c>
      <c r="E3" t="s">
        <v>63</v>
      </c>
      <c r="G3" s="10" t="s">
        <v>69</v>
      </c>
      <c r="I3" t="s">
        <v>79</v>
      </c>
      <c r="J3" t="s">
        <v>81</v>
      </c>
      <c r="K3" t="s">
        <v>83</v>
      </c>
      <c r="L3" t="s">
        <v>85</v>
      </c>
      <c r="M3" t="s">
        <v>89</v>
      </c>
      <c r="N3" t="s">
        <v>92</v>
      </c>
      <c r="O3" t="s">
        <v>95</v>
      </c>
    </row>
    <row r="4" spans="1:15" x14ac:dyDescent="0.35">
      <c r="A4">
        <v>2</v>
      </c>
      <c r="B4" t="s">
        <v>59</v>
      </c>
      <c r="D4">
        <v>4</v>
      </c>
      <c r="E4" t="s">
        <v>64</v>
      </c>
      <c r="G4" s="10" t="s">
        <v>70</v>
      </c>
      <c r="I4" t="s">
        <v>80</v>
      </c>
      <c r="J4" t="s">
        <v>82</v>
      </c>
      <c r="K4" t="s">
        <v>84</v>
      </c>
      <c r="L4" t="s">
        <v>86</v>
      </c>
      <c r="M4" t="s">
        <v>90</v>
      </c>
      <c r="N4" t="s">
        <v>93</v>
      </c>
      <c r="O4" t="s">
        <v>96</v>
      </c>
    </row>
    <row r="5" spans="1:15" x14ac:dyDescent="0.35">
      <c r="A5">
        <v>3</v>
      </c>
      <c r="B5" t="s">
        <v>60</v>
      </c>
      <c r="D5">
        <v>3</v>
      </c>
      <c r="E5" t="s">
        <v>65</v>
      </c>
      <c r="G5" s="10" t="s">
        <v>71</v>
      </c>
      <c r="L5" t="s">
        <v>87</v>
      </c>
      <c r="O5" t="s">
        <v>97</v>
      </c>
    </row>
    <row r="6" spans="1:15" x14ac:dyDescent="0.35">
      <c r="A6">
        <v>4</v>
      </c>
      <c r="B6" t="s">
        <v>61</v>
      </c>
      <c r="D6">
        <v>2</v>
      </c>
      <c r="E6" t="s">
        <v>66</v>
      </c>
      <c r="G6" s="10" t="s">
        <v>72</v>
      </c>
    </row>
    <row r="7" spans="1:15" x14ac:dyDescent="0.35">
      <c r="A7">
        <v>5</v>
      </c>
      <c r="B7" t="s">
        <v>62</v>
      </c>
      <c r="D7">
        <v>1</v>
      </c>
      <c r="E7" t="s">
        <v>67</v>
      </c>
      <c r="G7" s="10" t="s">
        <v>73</v>
      </c>
    </row>
    <row r="8" spans="1:15" x14ac:dyDescent="0.35">
      <c r="G8" s="10" t="s">
        <v>74</v>
      </c>
    </row>
    <row r="9" spans="1:15" x14ac:dyDescent="0.35">
      <c r="G9" s="10" t="s">
        <v>75</v>
      </c>
      <c r="I9" s="1" t="s">
        <v>33</v>
      </c>
      <c r="K9" s="1" t="s">
        <v>35</v>
      </c>
    </row>
    <row r="10" spans="1:15" ht="15" thickBot="1" x14ac:dyDescent="0.4">
      <c r="G10" s="12" t="s">
        <v>76</v>
      </c>
      <c r="I10" t="s">
        <v>98</v>
      </c>
      <c r="K10" t="s">
        <v>101</v>
      </c>
    </row>
    <row r="11" spans="1:15" ht="15" thickBot="1" x14ac:dyDescent="0.4">
      <c r="I11" t="s">
        <v>99</v>
      </c>
      <c r="K11" t="s">
        <v>65</v>
      </c>
    </row>
    <row r="12" spans="1:15" ht="15" thickBot="1" x14ac:dyDescent="0.4">
      <c r="A12" s="1" t="s">
        <v>216</v>
      </c>
      <c r="G12" s="9" t="s">
        <v>168</v>
      </c>
      <c r="I12" t="s">
        <v>100</v>
      </c>
      <c r="K12" t="s">
        <v>102</v>
      </c>
    </row>
    <row r="13" spans="1:15" x14ac:dyDescent="0.35">
      <c r="A13" t="s">
        <v>231</v>
      </c>
      <c r="B13" t="s">
        <v>205</v>
      </c>
      <c r="G13" s="29" t="s">
        <v>154</v>
      </c>
    </row>
    <row r="14" spans="1:15" x14ac:dyDescent="0.35">
      <c r="A14" t="s">
        <v>219</v>
      </c>
      <c r="B14" t="s">
        <v>217</v>
      </c>
      <c r="G14" s="10" t="s">
        <v>155</v>
      </c>
    </row>
    <row r="15" spans="1:15" x14ac:dyDescent="0.35">
      <c r="A15" t="s">
        <v>218</v>
      </c>
      <c r="B15" t="s">
        <v>217</v>
      </c>
      <c r="G15" s="10" t="s">
        <v>156</v>
      </c>
    </row>
    <row r="16" spans="1:15" x14ac:dyDescent="0.35">
      <c r="A16" t="s">
        <v>220</v>
      </c>
      <c r="B16" t="s">
        <v>521</v>
      </c>
      <c r="G16" s="10" t="s">
        <v>157</v>
      </c>
    </row>
    <row r="17" spans="1:7" x14ac:dyDescent="0.35">
      <c r="A17" t="s">
        <v>221</v>
      </c>
      <c r="B17" t="s">
        <v>222</v>
      </c>
      <c r="G17" s="10" t="s">
        <v>522</v>
      </c>
    </row>
    <row r="18" spans="1:7" x14ac:dyDescent="0.35">
      <c r="A18" t="s">
        <v>223</v>
      </c>
      <c r="B18" t="s">
        <v>205</v>
      </c>
      <c r="G18" s="10" t="s">
        <v>159</v>
      </c>
    </row>
    <row r="19" spans="1:7" x14ac:dyDescent="0.35">
      <c r="A19" t="s">
        <v>230</v>
      </c>
      <c r="B19" t="s">
        <v>217</v>
      </c>
      <c r="G19" s="10" t="s">
        <v>160</v>
      </c>
    </row>
    <row r="20" spans="1:7" x14ac:dyDescent="0.35">
      <c r="A20" t="s">
        <v>229</v>
      </c>
      <c r="B20" t="s">
        <v>521</v>
      </c>
      <c r="G20" s="10" t="s">
        <v>161</v>
      </c>
    </row>
    <row r="21" spans="1:7" x14ac:dyDescent="0.35">
      <c r="A21" t="s">
        <v>224</v>
      </c>
      <c r="B21" t="s">
        <v>225</v>
      </c>
      <c r="G21" s="10" t="s">
        <v>162</v>
      </c>
    </row>
    <row r="22" spans="1:7" x14ac:dyDescent="0.35">
      <c r="A22" t="s">
        <v>226</v>
      </c>
      <c r="B22" t="s">
        <v>222</v>
      </c>
      <c r="G22" s="10" t="s">
        <v>163</v>
      </c>
    </row>
    <row r="23" spans="1:7" x14ac:dyDescent="0.35">
      <c r="A23" t="s">
        <v>227</v>
      </c>
      <c r="B23" t="s">
        <v>205</v>
      </c>
      <c r="G23" s="10" t="s">
        <v>164</v>
      </c>
    </row>
    <row r="24" spans="1:7" x14ac:dyDescent="0.35">
      <c r="A24" t="s">
        <v>228</v>
      </c>
      <c r="B24" t="s">
        <v>217</v>
      </c>
      <c r="G24" s="10" t="s">
        <v>165</v>
      </c>
    </row>
    <row r="25" spans="1:7" x14ac:dyDescent="0.35">
      <c r="G25" s="10" t="s">
        <v>166</v>
      </c>
    </row>
    <row r="26" spans="1:7" x14ac:dyDescent="0.35">
      <c r="G26" s="10" t="s">
        <v>167</v>
      </c>
    </row>
    <row r="27" spans="1:7" x14ac:dyDescent="0.35">
      <c r="G27" s="10" t="s">
        <v>255</v>
      </c>
    </row>
    <row r="28" spans="1:7" ht="15" thickBot="1" x14ac:dyDescent="0.4">
      <c r="G28" s="30" t="s">
        <v>256</v>
      </c>
    </row>
  </sheetData>
  <mergeCells count="1">
    <mergeCell ref="I2:J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EE3E-B0BA-4E3D-947A-E76689F38FA4}">
  <dimension ref="A1"/>
  <sheetViews>
    <sheetView workbookViewId="0">
      <selection activeCell="K7" sqref="K7"/>
    </sheetView>
  </sheetViews>
  <sheetFormatPr baseColWidth="10" defaultRowHeight="14.5" x14ac:dyDescent="0.3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14E00-EC93-4954-B1BB-8B03611EE48C}">
  <dimension ref="A1"/>
  <sheetViews>
    <sheetView workbookViewId="0"/>
  </sheetViews>
  <sheetFormatPr baseColWidth="10" defaultRowHeight="14.5" x14ac:dyDescent="0.3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E86BF-9F64-463B-970E-85BB006E56A6}">
  <dimension ref="A1"/>
  <sheetViews>
    <sheetView topLeftCell="A4" zoomScale="86" zoomScaleNormal="86" workbookViewId="0">
      <selection activeCell="C3" sqref="C3"/>
    </sheetView>
  </sheetViews>
  <sheetFormatPr baseColWidth="10" defaultRowHeight="14.5" x14ac:dyDescent="0.3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Riesgos 2021</vt:lpstr>
      <vt:lpstr>Oportunidades 2021</vt:lpstr>
      <vt:lpstr>Riesgo Residual</vt:lpstr>
      <vt:lpstr>Listas</vt:lpstr>
      <vt:lpstr>Tipo de Riesgos</vt:lpstr>
      <vt:lpstr>Probabilidad</vt:lpstr>
      <vt:lpstr>Impacto</vt:lpstr>
      <vt:lpstr>'Riesgos 2021'!Área_de_impresión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Aida Vanessa Gomez Espinosa</dc:creator>
  <cp:lastModifiedBy>Aida Vanessa Gomez Espinosa</cp:lastModifiedBy>
  <cp:lastPrinted>2021-08-05T17:26:32Z</cp:lastPrinted>
  <dcterms:created xsi:type="dcterms:W3CDTF">2021-03-10T19:12:42Z</dcterms:created>
  <dcterms:modified xsi:type="dcterms:W3CDTF">2021-08-05T17:26:55Z</dcterms:modified>
</cp:coreProperties>
</file>